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checkCompatibility="1" defaultThemeVersion="124226"/>
  <mc:AlternateContent xmlns:mc="http://schemas.openxmlformats.org/markup-compatibility/2006">
    <mc:Choice Requires="x15">
      <x15ac:absPath xmlns:x15ac="http://schemas.microsoft.com/office/spreadsheetml/2010/11/ac" url="\\HBA37.hf.wales.gov.uk\RW_Stats\stats\Analysis_LLS\Post-16 Performance Measures\Learner Outcome Reports\LORs 1819\WBL\Output\"/>
    </mc:Choice>
  </mc:AlternateContent>
  <workbookProtection workbookAlgorithmName="SHA-512" workbookHashValue="I+v8gIG6fLH8sxQdXydelX3wruuOP6B83AWKju5/sR04IYPAojG6Q71r/vIc3k4ncaX5QZRdjV/IxTWnKHzPxw==" workbookSaltValue="x0LjFBlMbb569HhCX4eknA==" workbookSpinCount="100000" lockStructure="1"/>
  <bookViews>
    <workbookView xWindow="-15" yWindow="6015" windowWidth="25230" windowHeight="6075"/>
  </bookViews>
  <sheets>
    <sheet name="Understanding the data" sheetId="32" r:id="rId1"/>
    <sheet name="Select" sheetId="31" r:id="rId2"/>
    <sheet name="LOR" sheetId="26" r:id="rId3"/>
    <sheet name="Providers" sheetId="25" state="hidden" r:id="rId4"/>
    <sheet name="Data" sheetId="28" state="hidden" r:id="rId5"/>
  </sheets>
  <definedNames>
    <definedName name="_xlnm.Print_Area" localSheetId="2">LOR!$A$1:$F$65</definedName>
    <definedName name="_xlnm.Print_Area" localSheetId="0">'Understanding the data'!$A$1:$A$86</definedName>
  </definedNames>
  <calcPr calcId="162913"/>
</workbook>
</file>

<file path=xl/calcChain.xml><?xml version="1.0" encoding="utf-8"?>
<calcChain xmlns="http://schemas.openxmlformats.org/spreadsheetml/2006/main">
  <c r="A1" i="26" l="1"/>
  <c r="C1" i="26"/>
  <c r="E45" i="26" l="1"/>
  <c r="C48" i="26"/>
  <c r="E42" i="26"/>
  <c r="C43" i="26"/>
  <c r="D43" i="26" s="1"/>
  <c r="I7" i="26"/>
  <c r="E41" i="26"/>
  <c r="C44" i="26"/>
  <c r="D44" i="26" s="1"/>
  <c r="E46" i="26"/>
  <c r="C47" i="26"/>
  <c r="D47" i="26" s="1"/>
  <c r="O22" i="26"/>
  <c r="M22" i="26" s="1"/>
  <c r="I19" i="26"/>
  <c r="Y13" i="26"/>
  <c r="Y12" i="26"/>
  <c r="S9" i="26"/>
  <c r="R8" i="26"/>
  <c r="E47" i="26"/>
  <c r="E43" i="26"/>
  <c r="C46" i="26"/>
  <c r="C42" i="26"/>
  <c r="D42" i="26" s="1"/>
  <c r="E48" i="26"/>
  <c r="E44" i="26"/>
  <c r="C45" i="26"/>
  <c r="D45" i="26" s="1"/>
  <c r="C41" i="26"/>
  <c r="D41" i="26" s="1"/>
  <c r="S5" i="26"/>
  <c r="I4" i="26"/>
  <c r="I16" i="26"/>
  <c r="R4" i="26"/>
  <c r="O10" i="26"/>
  <c r="L22" i="26" l="1"/>
  <c r="K22" i="26"/>
  <c r="N22" i="26"/>
  <c r="M10" i="26"/>
  <c r="L10" i="26"/>
  <c r="K10" i="26"/>
  <c r="N10" i="26"/>
  <c r="V13" i="26"/>
  <c r="U13" i="26"/>
  <c r="V12" i="26"/>
  <c r="U12" i="26"/>
  <c r="X12" i="26"/>
  <c r="W12" i="26"/>
  <c r="W13" i="26"/>
  <c r="X13" i="26"/>
</calcChain>
</file>

<file path=xl/sharedStrings.xml><?xml version="1.0" encoding="utf-8"?>
<sst xmlns="http://schemas.openxmlformats.org/spreadsheetml/2006/main" count="398" uniqueCount="147">
  <si>
    <r>
      <t xml:space="preserve">Volume of provision </t>
    </r>
    <r>
      <rPr>
        <b/>
        <vertAlign val="superscript"/>
        <sz val="12"/>
        <rFont val="Arial"/>
        <family val="2"/>
      </rPr>
      <t>(hidden)</t>
    </r>
  </si>
  <si>
    <t>X</t>
  </si>
  <si>
    <t>80 – 89%</t>
  </si>
  <si>
    <t>60-69%</t>
  </si>
  <si>
    <t>50-59%</t>
  </si>
  <si>
    <t>75 – 79%</t>
  </si>
  <si>
    <t>70-79%</t>
  </si>
  <si>
    <t>65-74%</t>
  </si>
  <si>
    <t>55-64%</t>
  </si>
  <si>
    <t>Engagement</t>
  </si>
  <si>
    <t>Level 1</t>
  </si>
  <si>
    <t>Sector Framework Success Rate</t>
  </si>
  <si>
    <t>Sector Success Rate</t>
  </si>
  <si>
    <t>Programme</t>
  </si>
  <si>
    <t>Measure</t>
  </si>
  <si>
    <t>Foundation Apprenticeship</t>
  </si>
  <si>
    <t>% framework success</t>
  </si>
  <si>
    <t>Apprenticeship</t>
  </si>
  <si>
    <t>Higher Apprenticeship</t>
  </si>
  <si>
    <t>Flexible Learning</t>
  </si>
  <si>
    <t>% learning activity success</t>
  </si>
  <si>
    <t>Traineeship Engagement</t>
  </si>
  <si>
    <t>% positive progressions</t>
  </si>
  <si>
    <t>Traineeship Level 1</t>
  </si>
  <si>
    <t>Adult Employability Programmes</t>
  </si>
  <si>
    <t>Number of Leavers</t>
  </si>
  <si>
    <t>Success rate/positive progressions</t>
  </si>
  <si>
    <t>Source: Lifelong Learning Wales Record (LLWR)</t>
  </si>
  <si>
    <t>Success rates</t>
  </si>
  <si>
    <t>Positive Progressions</t>
  </si>
  <si>
    <t>Traineeship - Engagement</t>
  </si>
  <si>
    <t>Traineeship - 
Level 1</t>
  </si>
  <si>
    <t>90% or above</t>
  </si>
  <si>
    <t>80% or above</t>
  </si>
  <si>
    <t>75% or above</t>
  </si>
  <si>
    <t>70% or above</t>
  </si>
  <si>
    <t>Below 75%</t>
  </si>
  <si>
    <t>Below 60%</t>
  </si>
  <si>
    <t>Below 55%</t>
  </si>
  <si>
    <t>Below 50%</t>
  </si>
  <si>
    <t>Notes: (a) For programmes with fewer than 10 leavers, the figures within the table have been suppressed and replaced with a '*'.  The charts for Framework 
                 Success Rate and overall Learning Activity Success rates will not necessarily reflect these changes as all leavers have been included in their derivation.</t>
  </si>
  <si>
    <t xml:space="preserve">            (b) From 2015/16, the positive progressions measure for Traineeship programmes is based on the destination within 4 weeks (LLWR field LP79). The 
                 positive progression measure for Adult Employment programmes continues to be based on the destination within 3 months (LLWR field LP42).</t>
  </si>
  <si>
    <t>Sector Pos Prog Rate</t>
  </si>
  <si>
    <t>PROVIDER NAME: ACT LTD</t>
  </si>
  <si>
    <t>PROVIDER NAME: CAMBRIAN TRAINING COMPANY</t>
  </si>
  <si>
    <t>PROVIDER NAME: ISA TRAINING</t>
  </si>
  <si>
    <t>PROVIDER NAME: ITEC TRAINING SOLUTIONS LTD</t>
  </si>
  <si>
    <t>PROVIDER NAME: THE CADCENTRE UK LTD</t>
  </si>
  <si>
    <t>PROVIDER NAME: TORFAEN TRAINING</t>
  </si>
  <si>
    <t>PROVIDER NAME: VOCATIONAL SKILLS PARTNERSHIP</t>
  </si>
  <si>
    <t>T0009036</t>
  </si>
  <si>
    <t>T0000131</t>
  </si>
  <si>
    <t>T0000006</t>
  </si>
  <si>
    <t>T0000007</t>
  </si>
  <si>
    <t>T0000022</t>
  </si>
  <si>
    <t>T0009037</t>
  </si>
  <si>
    <t>T0000029</t>
  </si>
  <si>
    <t>T0000144</t>
  </si>
  <si>
    <t>T0000001</t>
  </si>
  <si>
    <t>T0000025</t>
  </si>
  <si>
    <t>T0000086</t>
  </si>
  <si>
    <t>T0009033</t>
  </si>
  <si>
    <t>T0000145</t>
  </si>
  <si>
    <t>T0000148</t>
  </si>
  <si>
    <t>T0000147</t>
  </si>
  <si>
    <t>T0000108</t>
  </si>
  <si>
    <t>T0000112</t>
  </si>
  <si>
    <t>T0000143</t>
  </si>
  <si>
    <t>T0000041</t>
  </si>
  <si>
    <t>Framework Success Rates</t>
  </si>
  <si>
    <t>Learning Activity Success Rates</t>
  </si>
  <si>
    <t>Positive Progression Rates</t>
  </si>
  <si>
    <t>Traineeship</t>
  </si>
  <si>
    <t>No. of Leavers</t>
  </si>
  <si>
    <t>%</t>
  </si>
  <si>
    <t>Dark Green</t>
  </si>
  <si>
    <t>Green</t>
  </si>
  <si>
    <t>Orange</t>
  </si>
  <si>
    <t>Red</t>
  </si>
  <si>
    <t>Prov Rate</t>
  </si>
  <si>
    <t>When a WBL provider is selected the tab LOR is updated to show that provider's data.</t>
  </si>
  <si>
    <t>Trends in Framework Success Rates (Top left chart)</t>
  </si>
  <si>
    <t>Trends in Learning Activity Success Rates (Top right chart)</t>
  </si>
  <si>
    <t>Positive Progressions from Traineeships (Bottom left chart)</t>
  </si>
  <si>
    <t>PROVIDER NAME: PEOPLE PLUS</t>
  </si>
  <si>
    <t>2016/17</t>
  </si>
  <si>
    <t>PROVIDER NAME: ACORN LEARNING SOLUTIONS</t>
  </si>
  <si>
    <t>PROVIDER NAME: CITB</t>
  </si>
  <si>
    <t>PROVIDER NAME: BABCOCK TRAINING LTD</t>
  </si>
  <si>
    <t>PROVIDER NAME: RATHBONE CYMRU</t>
  </si>
  <si>
    <t>PROVIDER NAME: GRWP LLANDRILLO MENAI</t>
  </si>
  <si>
    <t>PROVIDER NAME: PEMBROKESHIRE COLLEGE</t>
  </si>
  <si>
    <t>PROVIDER NAME: MARR CORPORATION</t>
  </si>
  <si>
    <t>PROVIDER NAME: GOWER COLLEGE SWANSEA</t>
  </si>
  <si>
    <t>PROVIDER NAME: NEATH PORT TALBOT COLLEGE</t>
  </si>
  <si>
    <t>PROVIDER NAME: CARDIFF AND VALE COLLEGE</t>
  </si>
  <si>
    <t>PROVIDER NAME: COLEG CAMBRIA</t>
  </si>
  <si>
    <t>Understanding the data</t>
  </si>
  <si>
    <t>Introduction</t>
  </si>
  <si>
    <t>What are Learner Outcomes Reports?</t>
  </si>
  <si>
    <r>
      <t>4</t>
    </r>
    <r>
      <rPr>
        <sz val="7"/>
        <color theme="1"/>
        <rFont val="Times New Roman"/>
        <family val="1"/>
      </rPr>
      <t xml:space="preserve">     </t>
    </r>
    <r>
      <rPr>
        <sz val="12"/>
        <rFont val="Arial"/>
        <family val="2"/>
      </rPr>
      <t>The LORs cover an academic year, which runs from 1 August – 31 July. There is a few months’ delay in publishing the reports, to give learning providers time to enter their data, check it and for analysis to be carried out, so reports are usually published in the spring following the academic year they relate to.</t>
    </r>
  </si>
  <si>
    <t>Reading the reports</t>
  </si>
  <si>
    <r>
      <t xml:space="preserve">Apprenticeships                                                                                                                                                                                                                 Framework success :  </t>
    </r>
    <r>
      <rPr>
        <sz val="11"/>
        <color theme="1"/>
        <rFont val="Arial"/>
        <family val="2"/>
      </rPr>
      <t>what proportion of learners attain the full framework of qualifications needed to complete an Apprenticeship?</t>
    </r>
  </si>
  <si>
    <r>
      <t xml:space="preserve">Traineeships - Engagement / Level 1                                                                                                                                                                               Learner progression : </t>
    </r>
    <r>
      <rPr>
        <sz val="11"/>
        <color theme="1"/>
        <rFont val="Arial"/>
        <family val="2"/>
      </rPr>
      <t>what proportion of learners progressed to employment or further learning at a higher level after leaving the programme?</t>
    </r>
    <r>
      <rPr>
        <b/>
        <sz val="11"/>
        <color theme="1"/>
        <rFont val="Arial"/>
        <family val="2"/>
      </rPr>
      <t xml:space="preserve">                                                                    </t>
    </r>
  </si>
  <si>
    <r>
      <t xml:space="preserve">Adult Employability Programmes:                                                                                                                                                                                    Learner progression: </t>
    </r>
    <r>
      <rPr>
        <sz val="11"/>
        <color theme="1"/>
        <rFont val="Arial"/>
        <family val="2"/>
      </rPr>
      <t>what proportion of learners progressed to employment or further learning after leaving the programme?</t>
    </r>
  </si>
  <si>
    <r>
      <t>All programmes</t>
    </r>
    <r>
      <rPr>
        <sz val="11"/>
        <color theme="1"/>
        <rFont val="Arial"/>
        <family val="2"/>
      </rPr>
      <t xml:space="preserve"> (including Flexible Learning)                                                                                                                                                                   </t>
    </r>
    <r>
      <rPr>
        <b/>
        <sz val="11"/>
        <color theme="1"/>
        <rFont val="Arial"/>
        <family val="2"/>
      </rPr>
      <t>Learning activity success</t>
    </r>
    <r>
      <rPr>
        <sz val="11"/>
        <color theme="1"/>
        <rFont val="Arial"/>
        <family val="2"/>
      </rPr>
      <t>: of all learning activities that were started, how many were successfully completed and achieved?</t>
    </r>
  </si>
  <si>
    <t>Trend charts</t>
  </si>
  <si>
    <r>
      <t>7</t>
    </r>
    <r>
      <rPr>
        <sz val="7"/>
        <color theme="1"/>
        <rFont val="Times New Roman"/>
        <family val="1"/>
      </rPr>
      <t xml:space="preserve">     </t>
    </r>
    <r>
      <rPr>
        <sz val="12"/>
        <rFont val="Arial"/>
        <family val="2"/>
      </rPr>
      <t xml:space="preserve">The first part of the report shows trends in performance for the past three years.    </t>
    </r>
  </si>
  <si>
    <r>
      <t>8</t>
    </r>
    <r>
      <rPr>
        <sz val="7"/>
        <color theme="1"/>
        <rFont val="Times New Roman"/>
        <family val="1"/>
      </rPr>
      <t xml:space="preserve">     </t>
    </r>
    <r>
      <rPr>
        <sz val="12"/>
        <rFont val="Arial"/>
        <family val="2"/>
      </rPr>
      <t xml:space="preserve">For the most recent year, we use </t>
    </r>
    <r>
      <rPr>
        <b/>
        <sz val="12"/>
        <color theme="1"/>
        <rFont val="Arial"/>
        <family val="2"/>
      </rPr>
      <t>‘traffic lights’</t>
    </r>
    <r>
      <rPr>
        <sz val="12"/>
        <rFont val="Arial"/>
        <family val="2"/>
      </rPr>
      <t xml:space="preserve"> to compare success rates to the targets we set.  The scale we use is:</t>
    </r>
  </si>
  <si>
    <t xml:space="preserve">This chart shows 'positive progressions' from the Traineeship programmes - that is, the percentage of learners who went on to employment or further learning at a higher level after the programme. </t>
  </si>
  <si>
    <t xml:space="preserve">9. The 'traffic lights' scale for Traineeships is: </t>
  </si>
  <si>
    <t>Engagement                                                                       Level 1</t>
  </si>
  <si>
    <t>80% or above                                                                     75% or above</t>
  </si>
  <si>
    <t>70-79%                                                                                65-74%</t>
  </si>
  <si>
    <t>60-69%                                                                                55-64%</t>
  </si>
  <si>
    <t>Below 60%                                                                         Below 55%</t>
  </si>
  <si>
    <t>This chart shows ‘positive progressions’ from the Adult Employability Programmes – that is, the percentage of learners who went on to employment or further learning after the programme.</t>
  </si>
  <si>
    <t>10.  The ‘traffic lights’ scale for Adult Employability Programmes is:</t>
  </si>
  <si>
    <t>Success rate breakdowns</t>
  </si>
  <si>
    <t>11.  The second section of the LOR shows more detailed information on the provider’s learner outcomes for each of the programmes it delivers.  These are calculated in the same way as the overall success rates and progression rates shown in the charts at the beginning of the LOR.  The table also shows the number of learners who left each programme in that year.  Where there were fewer than 10 leavers, we have removed the figures and replaced them with an asterisk (*) rather than calculating performance rates based on very small numbers of leavers.</t>
  </si>
  <si>
    <t>For further information</t>
  </si>
  <si>
    <r>
      <t>13 If you have any questions, or any comments on the LORs, please email us at</t>
    </r>
    <r>
      <rPr>
        <u/>
        <sz val="12"/>
        <color rgb="FF0000FF"/>
        <rFont val="Arial"/>
        <family val="2"/>
      </rPr>
      <t xml:space="preserve"> askWBL@gov.wales</t>
    </r>
  </si>
  <si>
    <t>2017/18</t>
  </si>
  <si>
    <t>Sector rate - Positive Progressions from Traineeships (Bottom left chart)</t>
  </si>
  <si>
    <t>LLWR_PMs_1718.xls -&gt; Tbl5a_5b_Destinations -&gt; cell Q11</t>
  </si>
  <si>
    <t>*</t>
  </si>
  <si>
    <t>2018/19</t>
  </si>
  <si>
    <t>2018/19 categorisation scales:</t>
  </si>
  <si>
    <t>National Comparator 2018/19</t>
  </si>
  <si>
    <t>Learner Outcomes Reports for work based learning</t>
  </si>
  <si>
    <r>
      <t>1</t>
    </r>
    <r>
      <rPr>
        <sz val="7"/>
        <color theme="1"/>
        <rFont val="Times New Roman"/>
        <family val="1"/>
      </rPr>
      <t xml:space="preserve">     </t>
    </r>
    <r>
      <rPr>
        <sz val="12"/>
        <rFont val="Arial"/>
        <family val="2"/>
      </rPr>
      <t>From 2011 onwards, the Welsh Government is publishing annual performance indicators for work based learning.  This guidance explains what information is covered by the indicators, how they are calculated and how to interpret our reports.</t>
    </r>
  </si>
  <si>
    <r>
      <t>3</t>
    </r>
    <r>
      <rPr>
        <sz val="7"/>
        <color theme="1"/>
        <rFont val="Times New Roman"/>
        <family val="1"/>
      </rPr>
      <t xml:space="preserve">     </t>
    </r>
    <r>
      <rPr>
        <sz val="12"/>
        <rFont val="Arial"/>
        <family val="2"/>
      </rPr>
      <t>Learner Outcomes Reports, or LORs, are designed to give an overview of learners’ success rates in each work based learning provider in Wales.  They are a ‘snapshot’ which shows statistics for a particular year, but they also include trend information which shows how learner outcomes have changed over a three-year period.  The statistics are all based on information provided to us by work based learning providers.</t>
    </r>
  </si>
  <si>
    <r>
      <t>5</t>
    </r>
    <r>
      <rPr>
        <sz val="7"/>
        <color theme="1"/>
        <rFont val="Times New Roman"/>
        <family val="1"/>
      </rPr>
      <t xml:space="preserve">     </t>
    </r>
    <r>
      <rPr>
        <sz val="12"/>
        <rFont val="Arial"/>
        <family val="2"/>
      </rPr>
      <t>We measure work based learning differently for each of the main programmes we fund.  The measures are:</t>
    </r>
  </si>
  <si>
    <r>
      <t>6</t>
    </r>
    <r>
      <rPr>
        <sz val="7"/>
        <color theme="1"/>
        <rFont val="Times New Roman"/>
        <family val="1"/>
      </rPr>
      <t xml:space="preserve">     </t>
    </r>
    <r>
      <rPr>
        <sz val="12"/>
        <rFont val="Arial"/>
        <family val="2"/>
      </rPr>
      <t>Not all work based learning providers deliver all of these programmes.</t>
    </r>
  </si>
  <si>
    <t xml:space="preserve">This chart shows overall success rates for Apprenticeship framework success.                                                                                                  The grey bars show the national average rate achieved for all Apprenticeships across all work based learning providers in Wales.    </t>
  </si>
  <si>
    <t xml:space="preserve">12.   In the last column, we show the national comparators (the average for all work based learning providers in Wales for that programme).  These give background information so that you can see how well the provider has performed compared to the rest of Wales.   </t>
  </si>
  <si>
    <t>This chart shows overall learning activity success rates for all work based learning programmes delivered by the provider.                                                                                                                                                                                     The grey bars show the national average rate achieved across all work based learning providers in Wales.</t>
  </si>
  <si>
    <t>(data as at 19 December 2019 )</t>
  </si>
  <si>
    <t>(data as at 19 December 2019)</t>
  </si>
  <si>
    <t xml:space="preserve"> </t>
  </si>
  <si>
    <t xml:space="preserve">* </t>
  </si>
  <si>
    <t xml:space="preserve">n/a </t>
  </si>
  <si>
    <t>n/a</t>
  </si>
  <si>
    <t>14  If you would like to know more about the programmes you will find further information at the link below:</t>
  </si>
  <si>
    <t>Apprenticeships, skills and training</t>
  </si>
  <si>
    <t>https://gov.wales/apprenticeships-skills-and-training</t>
  </si>
  <si>
    <r>
      <rPr>
        <sz val="12"/>
        <rFont val="Arial"/>
        <family val="2"/>
      </rPr>
      <t xml:space="preserve">2     The reports are part of the Quality and Effectiveness Framework for post-16 learning; more information is available at </t>
    </r>
    <r>
      <rPr>
        <u/>
        <sz val="12"/>
        <color indexed="12"/>
        <rFont val="Arial"/>
        <family val="2"/>
      </rPr>
      <t>https://gov.wales/post-16-quality-and-data-management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</si>
</sst>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font>
      <sz val="12"/>
      <name val="Arial"/>
    </font>
    <font>
      <sz val="12"/>
      <color theme="1"/>
      <name val="Arial"/>
      <family val="2"/>
    </font>
    <font>
      <sz val="12"/>
      <color theme="1"/>
      <name val="Arial"/>
      <family val="2"/>
    </font>
    <font>
      <sz val="12"/>
      <color theme="1"/>
      <name val="Arial"/>
      <family val="2"/>
    </font>
    <font>
      <sz val="12"/>
      <name val="Arial"/>
      <family val="2"/>
    </font>
    <font>
      <b/>
      <sz val="12"/>
      <name val="Arial"/>
      <family val="2"/>
    </font>
    <font>
      <i/>
      <sz val="10"/>
      <name val="Arial"/>
      <family val="2"/>
    </font>
    <font>
      <sz val="14"/>
      <name val="Arial"/>
      <family val="2"/>
    </font>
    <font>
      <b/>
      <sz val="16"/>
      <name val="Arial"/>
      <family val="2"/>
    </font>
    <font>
      <sz val="12"/>
      <name val="Arial"/>
      <family val="2"/>
    </font>
    <font>
      <sz val="14"/>
      <name val="Arial"/>
      <family val="2"/>
    </font>
    <font>
      <sz val="11"/>
      <name val="Arial"/>
      <family val="2"/>
    </font>
    <font>
      <b/>
      <vertAlign val="superscript"/>
      <sz val="12"/>
      <name val="Arial"/>
      <family val="2"/>
    </font>
    <font>
      <sz val="12"/>
      <color indexed="9"/>
      <name val="Arial"/>
      <family val="2"/>
    </font>
    <font>
      <i/>
      <sz val="12"/>
      <name val="Arial"/>
      <family val="2"/>
    </font>
    <font>
      <sz val="11"/>
      <name val="Arial"/>
      <family val="2"/>
    </font>
    <font>
      <b/>
      <sz val="18"/>
      <name val="Arial"/>
      <family val="2"/>
    </font>
    <font>
      <i/>
      <sz val="12"/>
      <name val="Arial"/>
      <family val="2"/>
    </font>
    <font>
      <sz val="12"/>
      <name val="Arial"/>
      <family val="2"/>
    </font>
    <font>
      <b/>
      <sz val="11"/>
      <name val="Arial"/>
      <family val="2"/>
    </font>
    <font>
      <b/>
      <sz val="10"/>
      <name val="Arial"/>
      <family val="2"/>
    </font>
    <font>
      <sz val="10"/>
      <name val="Arial"/>
      <family val="2"/>
    </font>
    <font>
      <sz val="12"/>
      <color theme="1"/>
      <name val="Arial"/>
      <family val="2"/>
    </font>
    <font>
      <sz val="12"/>
      <color theme="0"/>
      <name val="Arial"/>
      <family val="2"/>
    </font>
    <font>
      <sz val="12"/>
      <color rgb="FFFF6600"/>
      <name val="Arial"/>
      <family val="2"/>
    </font>
    <font>
      <sz val="11"/>
      <color theme="1"/>
      <name val="Arial"/>
      <family val="2"/>
    </font>
    <font>
      <sz val="12"/>
      <color rgb="FFA1A1A1"/>
      <name val="Arial"/>
      <family val="2"/>
    </font>
    <font>
      <sz val="11"/>
      <color rgb="FFA1A1A1"/>
      <name val="Arial"/>
      <family val="2"/>
    </font>
    <font>
      <sz val="10"/>
      <color rgb="FFA1A1A1"/>
      <name val="Arial"/>
      <family val="2"/>
    </font>
    <font>
      <b/>
      <sz val="11"/>
      <color rgb="FFA1A1A1"/>
      <name val="Arial"/>
      <family val="2"/>
    </font>
    <font>
      <sz val="8"/>
      <color rgb="FF000000"/>
      <name val="Tahoma"/>
      <family val="2"/>
    </font>
    <font>
      <b/>
      <sz val="12"/>
      <color theme="0"/>
      <name val="Arial"/>
      <family val="2"/>
    </font>
    <font>
      <b/>
      <sz val="12"/>
      <color theme="1"/>
      <name val="Arial"/>
      <family val="2"/>
    </font>
    <font>
      <b/>
      <sz val="16"/>
      <color theme="1"/>
      <name val="Arial"/>
      <family val="2"/>
    </font>
    <font>
      <b/>
      <sz val="14"/>
      <color theme="1"/>
      <name val="Arial"/>
      <family val="2"/>
    </font>
    <font>
      <sz val="7"/>
      <color theme="1"/>
      <name val="Times New Roman"/>
      <family val="1"/>
    </font>
    <font>
      <u/>
      <sz val="12"/>
      <color indexed="12"/>
      <name val="Arial"/>
      <family val="2"/>
    </font>
    <font>
      <u/>
      <sz val="12"/>
      <color rgb="FF0000FF"/>
      <name val="Arial"/>
      <family val="2"/>
    </font>
    <font>
      <b/>
      <sz val="11"/>
      <color theme="1"/>
      <name val="Arial"/>
      <family val="2"/>
    </font>
    <font>
      <sz val="12"/>
      <color rgb="FFFFFFFF"/>
      <name val="Arial Black"/>
      <family val="2"/>
    </font>
    <font>
      <b/>
      <sz val="10.5"/>
      <color theme="1"/>
      <name val="Arial"/>
      <family val="2"/>
    </font>
    <font>
      <sz val="12"/>
      <color theme="2" tint="-0.499984740745262"/>
      <name val="Arial"/>
      <family val="2"/>
    </font>
    <font>
      <sz val="12"/>
      <color rgb="FF0070C0"/>
      <name val="Arial"/>
      <family val="2"/>
    </font>
  </fonts>
  <fills count="10">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339966"/>
        <bgColor indexed="64"/>
      </patternFill>
    </fill>
    <fill>
      <patternFill patternType="solid">
        <fgColor rgb="FFCCFFCC"/>
        <bgColor indexed="64"/>
      </patternFill>
    </fill>
    <fill>
      <patternFill patternType="solid">
        <fgColor rgb="FFFF9900"/>
        <bgColor indexed="64"/>
      </patternFill>
    </fill>
    <fill>
      <patternFill patternType="solid">
        <fgColor rgb="FFFF0000"/>
        <bgColor indexed="64"/>
      </patternFill>
    </fill>
    <fill>
      <patternFill patternType="solid">
        <fgColor theme="1"/>
        <bgColor indexed="64"/>
      </patternFill>
    </fill>
    <fill>
      <patternFill patternType="solid">
        <fgColor rgb="FFD9D9D9"/>
        <bgColor indexed="64"/>
      </patternFill>
    </fill>
  </fills>
  <borders count="38">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7">
    <xf numFmtId="0" fontId="0" fillId="0" borderId="0"/>
    <xf numFmtId="0" fontId="22" fillId="0" borderId="0"/>
    <xf numFmtId="9" fontId="4" fillId="0" borderId="0" applyFont="0" applyFill="0" applyBorder="0" applyAlignment="0" applyProtection="0"/>
    <xf numFmtId="0" fontId="3" fillId="0" borderId="0"/>
    <xf numFmtId="0" fontId="4" fillId="0" borderId="0"/>
    <xf numFmtId="0" fontId="36" fillId="0" borderId="0" applyNumberFormat="0" applyFill="0" applyBorder="0" applyAlignment="0" applyProtection="0">
      <alignment vertical="top"/>
      <protection locked="0"/>
    </xf>
    <xf numFmtId="9" fontId="21" fillId="0" borderId="0" applyFont="0" applyFill="0" applyBorder="0" applyAlignment="0" applyProtection="0"/>
  </cellStyleXfs>
  <cellXfs count="187">
    <xf numFmtId="0" fontId="0" fillId="0" borderId="0" xfId="0"/>
    <xf numFmtId="0" fontId="6" fillId="0" borderId="0" xfId="0" applyFont="1" applyFill="1" applyBorder="1" applyAlignment="1"/>
    <xf numFmtId="0" fontId="7" fillId="0" borderId="0" xfId="0" applyFont="1"/>
    <xf numFmtId="0" fontId="9" fillId="0" borderId="0" xfId="0" applyFont="1" applyAlignment="1">
      <alignment horizontal="center" vertical="center"/>
    </xf>
    <xf numFmtId="0" fontId="10" fillId="0" borderId="0" xfId="0" applyFont="1"/>
    <xf numFmtId="3" fontId="8" fillId="0" borderId="0" xfId="0" applyNumberFormat="1" applyFont="1" applyBorder="1" applyAlignment="1">
      <alignment vertical="center"/>
    </xf>
    <xf numFmtId="9" fontId="0" fillId="0" borderId="0" xfId="2" applyFont="1"/>
    <xf numFmtId="0" fontId="11" fillId="0" borderId="0" xfId="0" applyFont="1"/>
    <xf numFmtId="0" fontId="5" fillId="0" borderId="0" xfId="0" applyFont="1"/>
    <xf numFmtId="0" fontId="5" fillId="2" borderId="1" xfId="0" applyFont="1" applyFill="1" applyBorder="1" applyAlignment="1">
      <alignment horizontal="center" vertical="center" wrapText="1"/>
    </xf>
    <xf numFmtId="0" fontId="0" fillId="0" borderId="0" xfId="0" applyFill="1" applyAlignment="1">
      <alignment horizontal="left"/>
    </xf>
    <xf numFmtId="0" fontId="13" fillId="0" borderId="0" xfId="0" applyFont="1"/>
    <xf numFmtId="0" fontId="15" fillId="0" borderId="0" xfId="0" applyNumberFormat="1" applyFont="1" applyAlignment="1">
      <alignment vertical="top" wrapText="1"/>
    </xf>
    <xf numFmtId="0" fontId="16" fillId="0" borderId="0" xfId="0" applyFont="1"/>
    <xf numFmtId="0" fontId="4" fillId="0" borderId="0" xfId="0" applyFont="1" applyAlignment="1">
      <alignment horizontal="center"/>
    </xf>
    <xf numFmtId="0" fontId="4" fillId="0" borderId="0" xfId="0" applyFont="1"/>
    <xf numFmtId="0" fontId="17" fillId="0" borderId="0" xfId="0" applyFont="1" applyFill="1" applyBorder="1" applyAlignment="1"/>
    <xf numFmtId="0" fontId="18" fillId="0" borderId="0" xfId="0" applyFont="1"/>
    <xf numFmtId="0" fontId="9" fillId="0" borderId="2" xfId="0" applyFont="1" applyBorder="1" applyAlignment="1">
      <alignment horizontal="center" wrapText="1"/>
    </xf>
    <xf numFmtId="0" fontId="9" fillId="0" borderId="2" xfId="0" applyFont="1" applyBorder="1"/>
    <xf numFmtId="0" fontId="23" fillId="0" borderId="0" xfId="0" applyFont="1"/>
    <xf numFmtId="0" fontId="14" fillId="0" borderId="0" xfId="0" applyFont="1" applyFill="1" applyBorder="1" applyAlignment="1">
      <alignment horizontal="right"/>
    </xf>
    <xf numFmtId="9" fontId="14" fillId="3" borderId="2" xfId="0" applyNumberFormat="1" applyFont="1" applyFill="1" applyBorder="1" applyAlignment="1">
      <alignment horizontal="center" vertical="center" wrapText="1"/>
    </xf>
    <xf numFmtId="9" fontId="22" fillId="0" borderId="0" xfId="1" applyNumberFormat="1"/>
    <xf numFmtId="9" fontId="14" fillId="3" borderId="4" xfId="0"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3" fontId="9" fillId="0" borderId="6" xfId="2" applyNumberFormat="1" applyFont="1" applyBorder="1" applyAlignment="1">
      <alignment horizontal="center" vertical="center"/>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9" fillId="0" borderId="0" xfId="0" applyFont="1"/>
    <xf numFmtId="0" fontId="24" fillId="0" borderId="0" xfId="0" applyNumberFormat="1" applyFont="1" applyFill="1" applyAlignment="1">
      <alignment vertical="top" wrapText="1"/>
    </xf>
    <xf numFmtId="0" fontId="5" fillId="2" borderId="9"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9" fillId="0" borderId="11" xfId="0" applyFont="1" applyBorder="1" applyAlignment="1">
      <alignment horizontal="center" vertical="center" wrapText="1"/>
    </xf>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0" xfId="0" applyBorder="1"/>
    <xf numFmtId="0" fontId="0" fillId="0" borderId="18" xfId="0" applyBorder="1"/>
    <xf numFmtId="0" fontId="0" fillId="0" borderId="19" xfId="0" applyBorder="1"/>
    <xf numFmtId="0" fontId="0" fillId="0" borderId="20" xfId="0" applyBorder="1"/>
    <xf numFmtId="0" fontId="0" fillId="0" borderId="1" xfId="0" applyBorder="1"/>
    <xf numFmtId="3" fontId="9" fillId="0" borderId="19" xfId="0" applyNumberFormat="1" applyFont="1" applyBorder="1" applyAlignment="1">
      <alignment vertical="center"/>
    </xf>
    <xf numFmtId="3" fontId="9" fillId="0" borderId="20" xfId="0" applyNumberFormat="1" applyFont="1" applyBorder="1" applyAlignment="1">
      <alignment vertical="center"/>
    </xf>
    <xf numFmtId="0" fontId="0" fillId="0" borderId="21" xfId="0" applyBorder="1"/>
    <xf numFmtId="0" fontId="0" fillId="0" borderId="0" xfId="0" applyBorder="1"/>
    <xf numFmtId="0" fontId="0" fillId="0" borderId="22" xfId="0" applyBorder="1"/>
    <xf numFmtId="0" fontId="20"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21" fillId="0" borderId="9" xfId="0" applyFont="1" applyBorder="1" applyAlignment="1">
      <alignment horizontal="center"/>
    </xf>
    <xf numFmtId="0" fontId="21" fillId="0" borderId="8" xfId="0" applyFont="1" applyBorder="1" applyAlignment="1">
      <alignment horizontal="center"/>
    </xf>
    <xf numFmtId="0" fontId="21" fillId="0" borderId="7" xfId="0" applyFont="1" applyBorder="1" applyAlignment="1">
      <alignment horizontal="center"/>
    </xf>
    <xf numFmtId="0" fontId="9" fillId="0" borderId="1" xfId="0" applyFont="1" applyBorder="1" applyAlignment="1">
      <alignment wrapText="1"/>
    </xf>
    <xf numFmtId="0" fontId="9" fillId="0" borderId="1" xfId="0" applyFont="1" applyBorder="1" applyAlignment="1">
      <alignment horizontal="center" vertical="center"/>
    </xf>
    <xf numFmtId="3" fontId="9" fillId="0" borderId="23" xfId="2" applyNumberFormat="1" applyFont="1" applyBorder="1" applyAlignment="1">
      <alignment horizontal="center" vertical="center"/>
    </xf>
    <xf numFmtId="3" fontId="9" fillId="0" borderId="24" xfId="2" applyNumberFormat="1" applyFont="1" applyBorder="1" applyAlignment="1">
      <alignment horizontal="center" vertical="center"/>
    </xf>
    <xf numFmtId="3" fontId="9" fillId="0" borderId="25" xfId="2" applyNumberFormat="1" applyFont="1" applyBorder="1" applyAlignment="1">
      <alignment horizontal="center" vertical="center"/>
    </xf>
    <xf numFmtId="3" fontId="9" fillId="0" borderId="26" xfId="2" applyNumberFormat="1" applyFont="1" applyBorder="1" applyAlignment="1">
      <alignment horizontal="center" vertical="center"/>
    </xf>
    <xf numFmtId="3" fontId="9" fillId="0" borderId="27" xfId="2" applyNumberFormat="1" applyFont="1" applyBorder="1" applyAlignment="1">
      <alignment horizontal="center" vertical="center"/>
    </xf>
    <xf numFmtId="3" fontId="9" fillId="0" borderId="28" xfId="2" applyNumberFormat="1" applyFont="1" applyBorder="1" applyAlignment="1">
      <alignment horizontal="center" vertical="center"/>
    </xf>
    <xf numFmtId="3" fontId="9" fillId="0" borderId="4" xfId="2" applyNumberFormat="1" applyFont="1" applyBorder="1" applyAlignment="1">
      <alignment horizontal="center" vertical="center"/>
    </xf>
    <xf numFmtId="9" fontId="14" fillId="3" borderId="23" xfId="0" applyNumberFormat="1" applyFont="1" applyFill="1" applyBorder="1" applyAlignment="1">
      <alignment horizontal="center" vertical="center" wrapText="1"/>
    </xf>
    <xf numFmtId="9" fontId="14" fillId="3" borderId="24" xfId="0" applyNumberFormat="1" applyFont="1" applyFill="1" applyBorder="1" applyAlignment="1">
      <alignment horizontal="center" vertical="center" wrapText="1"/>
    </xf>
    <xf numFmtId="9" fontId="14" fillId="3" borderId="26" xfId="0" applyNumberFormat="1" applyFont="1" applyFill="1" applyBorder="1" applyAlignment="1">
      <alignment horizontal="center" vertical="center" wrapText="1"/>
    </xf>
    <xf numFmtId="9" fontId="14" fillId="3" borderId="27" xfId="0" applyNumberFormat="1" applyFont="1" applyFill="1" applyBorder="1" applyAlignment="1">
      <alignment horizontal="center" vertical="center" wrapText="1"/>
    </xf>
    <xf numFmtId="0" fontId="21" fillId="0" borderId="13" xfId="0" applyFont="1" applyBorder="1" applyAlignment="1">
      <alignment horizontal="center"/>
    </xf>
    <xf numFmtId="0" fontId="21" fillId="0" borderId="14" xfId="0" applyFont="1" applyBorder="1" applyAlignment="1">
      <alignment horizontal="center"/>
    </xf>
    <xf numFmtId="0" fontId="21" fillId="0" borderId="21" xfId="0" applyFont="1" applyBorder="1" applyAlignment="1">
      <alignment horizontal="center"/>
    </xf>
    <xf numFmtId="0" fontId="0" fillId="3" borderId="0" xfId="0" applyFill="1"/>
    <xf numFmtId="0" fontId="11" fillId="0" borderId="0" xfId="0" applyFont="1" applyFill="1"/>
    <xf numFmtId="9" fontId="11" fillId="0" borderId="0" xfId="0" applyNumberFormat="1" applyFont="1" applyFill="1" applyBorder="1" applyAlignment="1" applyProtection="1">
      <alignment horizontal="left" vertical="center" wrapText="1"/>
    </xf>
    <xf numFmtId="9" fontId="11" fillId="0" borderId="0" xfId="0" applyNumberFormat="1" applyFont="1" applyFill="1" applyAlignment="1" applyProtection="1"/>
    <xf numFmtId="9" fontId="25" fillId="0" borderId="0" xfId="1" applyNumberFormat="1" applyFont="1" applyFill="1"/>
    <xf numFmtId="0" fontId="19" fillId="0" borderId="0" xfId="0" applyFont="1" applyFill="1" applyBorder="1" applyAlignment="1">
      <alignment horizontal="center" vertical="center" wrapText="1"/>
    </xf>
    <xf numFmtId="0" fontId="9" fillId="0" borderId="0" xfId="0" applyFont="1" applyFill="1" applyBorder="1" applyAlignment="1">
      <alignment horizontal="center" wrapText="1"/>
    </xf>
    <xf numFmtId="9" fontId="11" fillId="0" borderId="0" xfId="2" applyFont="1" applyFill="1"/>
    <xf numFmtId="0" fontId="11" fillId="0" borderId="0" xfId="0" applyFont="1" applyFill="1" applyAlignment="1"/>
    <xf numFmtId="0" fontId="9" fillId="4" borderId="29" xfId="0" applyFont="1" applyFill="1" applyBorder="1" applyAlignment="1">
      <alignment horizontal="center" vertical="center"/>
    </xf>
    <xf numFmtId="0" fontId="9" fillId="5" borderId="29" xfId="0" applyFont="1" applyFill="1" applyBorder="1" applyAlignment="1">
      <alignment horizontal="center" vertical="center"/>
    </xf>
    <xf numFmtId="0" fontId="9" fillId="6" borderId="29" xfId="0" applyFont="1" applyFill="1" applyBorder="1" applyAlignment="1">
      <alignment horizontal="center" vertical="center"/>
    </xf>
    <xf numFmtId="0" fontId="9" fillId="7" borderId="30" xfId="0" applyFont="1" applyFill="1" applyBorder="1" applyAlignment="1">
      <alignment horizontal="center" vertical="center"/>
    </xf>
    <xf numFmtId="0" fontId="26" fillId="0" borderId="0" xfId="0" applyFont="1"/>
    <xf numFmtId="0" fontId="27" fillId="0" borderId="0" xfId="0" applyFont="1"/>
    <xf numFmtId="0" fontId="27" fillId="0" borderId="0" xfId="0" applyFont="1" applyFill="1"/>
    <xf numFmtId="0" fontId="28" fillId="0" borderId="0" xfId="0" applyFont="1" applyFill="1"/>
    <xf numFmtId="0" fontId="27" fillId="0" borderId="0" xfId="0" applyFont="1" applyFill="1" applyAlignment="1">
      <alignment vertical="center"/>
    </xf>
    <xf numFmtId="9" fontId="27" fillId="0" borderId="0" xfId="2" applyFont="1" applyFill="1"/>
    <xf numFmtId="0" fontId="29" fillId="0" borderId="0" xfId="0" applyFont="1" applyFill="1" applyBorder="1" applyAlignment="1">
      <alignment horizontal="center" vertical="center" wrapText="1"/>
    </xf>
    <xf numFmtId="9" fontId="27" fillId="0" borderId="0" xfId="2" applyFont="1"/>
    <xf numFmtId="9" fontId="26" fillId="0" borderId="0" xfId="2" applyFont="1"/>
    <xf numFmtId="9" fontId="27" fillId="0" borderId="0" xfId="1" applyNumberFormat="1" applyFont="1"/>
    <xf numFmtId="9" fontId="27" fillId="0" borderId="0" xfId="0" applyNumberFormat="1" applyFont="1" applyFill="1" applyBorder="1" applyAlignment="1" applyProtection="1">
      <alignment horizontal="left" vertical="center" wrapText="1"/>
    </xf>
    <xf numFmtId="9" fontId="27" fillId="0" borderId="0" xfId="0" applyNumberFormat="1" applyFont="1" applyFill="1" applyAlignment="1" applyProtection="1"/>
    <xf numFmtId="0" fontId="26" fillId="0" borderId="0" xfId="0" applyFont="1" applyFill="1" applyBorder="1" applyAlignment="1">
      <alignment horizontal="center" wrapText="1"/>
    </xf>
    <xf numFmtId="9" fontId="27" fillId="0" borderId="0" xfId="2" applyFont="1" applyFill="1" applyAlignment="1">
      <alignment vertical="center"/>
    </xf>
    <xf numFmtId="0" fontId="27" fillId="0" borderId="0" xfId="0" applyFont="1" applyAlignment="1">
      <alignment vertical="center"/>
    </xf>
    <xf numFmtId="0" fontId="27" fillId="0" borderId="0" xfId="0" applyFont="1" applyFill="1" applyAlignment="1"/>
    <xf numFmtId="9" fontId="27" fillId="0" borderId="0" xfId="1" applyNumberFormat="1" applyFont="1" applyFill="1"/>
    <xf numFmtId="9" fontId="4" fillId="0" borderId="3" xfId="2" applyNumberFormat="1" applyFont="1" applyBorder="1" applyAlignment="1">
      <alignment horizontal="center" vertical="center"/>
    </xf>
    <xf numFmtId="3" fontId="4" fillId="0" borderId="19" xfId="0" applyNumberFormat="1" applyFont="1" applyBorder="1" applyAlignment="1">
      <alignment vertical="center"/>
    </xf>
    <xf numFmtId="0" fontId="33" fillId="0" borderId="0" xfId="4" applyFont="1" applyAlignment="1">
      <alignment vertical="center"/>
    </xf>
    <xf numFmtId="0" fontId="4" fillId="0" borderId="0" xfId="4"/>
    <xf numFmtId="0" fontId="2" fillId="0" borderId="0" xfId="4" applyFont="1" applyAlignment="1">
      <alignment vertical="center"/>
    </xf>
    <xf numFmtId="0" fontId="25" fillId="0" borderId="0" xfId="4" applyFont="1" applyAlignment="1">
      <alignment vertical="center"/>
    </xf>
    <xf numFmtId="0" fontId="34" fillId="0" borderId="0" xfId="4" applyFont="1" applyAlignment="1">
      <alignment vertical="center"/>
    </xf>
    <xf numFmtId="0" fontId="2" fillId="0" borderId="0" xfId="4" applyFont="1" applyAlignment="1">
      <alignment horizontal="justify" vertical="center"/>
    </xf>
    <xf numFmtId="0" fontId="34" fillId="0" borderId="0" xfId="4" applyFont="1" applyAlignment="1">
      <alignment horizontal="justify" vertical="center"/>
    </xf>
    <xf numFmtId="0" fontId="38" fillId="0" borderId="23" xfId="4" applyFont="1" applyBorder="1" applyAlignment="1">
      <alignment vertical="top" wrapText="1"/>
    </xf>
    <xf numFmtId="0" fontId="38" fillId="0" borderId="0" xfId="4" applyFont="1" applyBorder="1" applyAlignment="1">
      <alignment vertical="center" wrapText="1"/>
    </xf>
    <xf numFmtId="0" fontId="38" fillId="0" borderId="5" xfId="4" applyFont="1" applyBorder="1" applyAlignment="1">
      <alignment vertical="top" wrapText="1"/>
    </xf>
    <xf numFmtId="0" fontId="38" fillId="0" borderId="37" xfId="4" applyFont="1" applyBorder="1" applyAlignment="1">
      <alignment vertical="top" wrapText="1"/>
    </xf>
    <xf numFmtId="0" fontId="39" fillId="0" borderId="0" xfId="4" applyFont="1" applyAlignment="1">
      <alignment horizontal="justify" vertical="center"/>
    </xf>
    <xf numFmtId="0" fontId="31" fillId="8" borderId="0" xfId="4" applyFont="1" applyFill="1" applyAlignment="1">
      <alignment horizontal="justify" vertical="center"/>
    </xf>
    <xf numFmtId="0" fontId="2" fillId="0" borderId="0" xfId="4" applyFont="1" applyAlignment="1">
      <alignment horizontal="justify" vertical="center" wrapText="1"/>
    </xf>
    <xf numFmtId="0" fontId="4" fillId="0" borderId="0" xfId="4" applyFont="1" applyAlignment="1">
      <alignment horizontal="justify" vertical="center" wrapText="1"/>
    </xf>
    <xf numFmtId="0" fontId="4" fillId="0" borderId="0" xfId="4" applyAlignment="1">
      <alignment vertical="center" wrapText="1"/>
    </xf>
    <xf numFmtId="0" fontId="4" fillId="0" borderId="0" xfId="4" applyFont="1" applyAlignment="1">
      <alignment horizontal="justify" vertical="top" wrapText="1"/>
    </xf>
    <xf numFmtId="0" fontId="38" fillId="4" borderId="1" xfId="4" applyFont="1" applyFill="1" applyBorder="1" applyAlignment="1">
      <alignment horizontal="center" vertical="center"/>
    </xf>
    <xf numFmtId="0" fontId="38" fillId="5" borderId="20" xfId="4" applyFont="1" applyFill="1" applyBorder="1" applyAlignment="1">
      <alignment horizontal="center" vertical="center"/>
    </xf>
    <xf numFmtId="0" fontId="38" fillId="6" borderId="20" xfId="4" applyFont="1" applyFill="1" applyBorder="1" applyAlignment="1">
      <alignment horizontal="center" vertical="center"/>
    </xf>
    <xf numFmtId="0" fontId="38" fillId="7" borderId="20" xfId="4" applyFont="1" applyFill="1" applyBorder="1" applyAlignment="1">
      <alignment horizontal="center" vertical="center"/>
    </xf>
    <xf numFmtId="0" fontId="4" fillId="0" borderId="0" xfId="4" applyFont="1" applyAlignment="1">
      <alignment vertical="top" wrapText="1"/>
    </xf>
    <xf numFmtId="0" fontId="38" fillId="0" borderId="0" xfId="4" applyFont="1" applyAlignment="1">
      <alignment vertical="center"/>
    </xf>
    <xf numFmtId="0" fontId="19" fillId="4" borderId="2" xfId="4" applyFont="1" applyFill="1" applyBorder="1" applyAlignment="1">
      <alignment vertical="center"/>
    </xf>
    <xf numFmtId="0" fontId="38" fillId="5" borderId="2" xfId="4" applyFont="1" applyFill="1" applyBorder="1" applyAlignment="1">
      <alignment vertical="center"/>
    </xf>
    <xf numFmtId="0" fontId="38" fillId="6" borderId="2" xfId="4" applyFont="1" applyFill="1" applyBorder="1" applyAlignment="1">
      <alignment vertical="center"/>
    </xf>
    <xf numFmtId="0" fontId="38" fillId="7" borderId="2" xfId="4" applyFont="1" applyFill="1" applyBorder="1" applyAlignment="1">
      <alignment vertical="center"/>
    </xf>
    <xf numFmtId="0" fontId="4" fillId="0" borderId="0" xfId="4" applyFont="1" applyAlignment="1">
      <alignment horizontal="justify" vertical="center"/>
    </xf>
    <xf numFmtId="0" fontId="40" fillId="9" borderId="1" xfId="4" applyFont="1" applyFill="1" applyBorder="1" applyAlignment="1">
      <alignment horizontal="center" vertical="center" wrapText="1"/>
    </xf>
    <xf numFmtId="0" fontId="38" fillId="4" borderId="20" xfId="4" applyFont="1" applyFill="1" applyBorder="1" applyAlignment="1">
      <alignment horizontal="center" vertical="center" wrapText="1"/>
    </xf>
    <xf numFmtId="0" fontId="38" fillId="5" borderId="20" xfId="4" applyFont="1" applyFill="1" applyBorder="1" applyAlignment="1">
      <alignment horizontal="center" vertical="center" wrapText="1"/>
    </xf>
    <xf numFmtId="0" fontId="38" fillId="6" borderId="20" xfId="4" applyFont="1" applyFill="1" applyBorder="1" applyAlignment="1">
      <alignment horizontal="center" vertical="center" wrapText="1"/>
    </xf>
    <xf numFmtId="0" fontId="38" fillId="7" borderId="20" xfId="4" applyFont="1" applyFill="1" applyBorder="1" applyAlignment="1">
      <alignment horizontal="center" vertical="center" wrapText="1"/>
    </xf>
    <xf numFmtId="0" fontId="39" fillId="8" borderId="0" xfId="4" applyFont="1" applyFill="1" applyAlignment="1">
      <alignment horizontal="justify" vertical="center"/>
    </xf>
    <xf numFmtId="0" fontId="4" fillId="0" borderId="0" xfId="4" applyFont="1" applyAlignment="1">
      <alignment horizontal="justify" vertical="top"/>
    </xf>
    <xf numFmtId="0" fontId="36" fillId="0" borderId="0" xfId="5" applyAlignment="1" applyProtection="1">
      <alignment horizontal="justify" vertical="center"/>
    </xf>
    <xf numFmtId="0" fontId="32" fillId="0" borderId="0" xfId="4" applyFont="1" applyAlignment="1">
      <alignment horizontal="justify" vertical="center"/>
    </xf>
    <xf numFmtId="0" fontId="41" fillId="0" borderId="0" xfId="0" applyFont="1"/>
    <xf numFmtId="0" fontId="42" fillId="0" borderId="0" xfId="0" applyFont="1" applyAlignment="1">
      <alignment horizontal="left" indent="1"/>
    </xf>
    <xf numFmtId="0" fontId="42" fillId="0" borderId="0" xfId="0" applyFont="1"/>
    <xf numFmtId="0" fontId="4" fillId="0" borderId="1" xfId="0" applyFont="1" applyBorder="1" applyAlignment="1">
      <alignment wrapText="1"/>
    </xf>
    <xf numFmtId="0" fontId="42" fillId="0" borderId="0" xfId="0" applyFont="1" applyAlignment="1">
      <alignment horizontal="left" vertical="top" indent="1"/>
    </xf>
    <xf numFmtId="0" fontId="1" fillId="0" borderId="0" xfId="4" applyFont="1" applyAlignment="1">
      <alignment horizontal="justify" vertical="center"/>
    </xf>
    <xf numFmtId="3" fontId="9" fillId="0" borderId="12" xfId="2" applyNumberFormat="1" applyFont="1" applyBorder="1" applyAlignment="1">
      <alignment horizontal="center" vertical="center"/>
    </xf>
    <xf numFmtId="3" fontId="9" fillId="0" borderId="6" xfId="2" applyNumberFormat="1" applyFont="1" applyBorder="1" applyAlignment="1">
      <alignment horizontal="center" vertical="center"/>
    </xf>
    <xf numFmtId="9" fontId="14" fillId="3" borderId="6" xfId="0" applyNumberFormat="1" applyFont="1" applyFill="1" applyBorder="1" applyAlignment="1" applyProtection="1">
      <alignment horizontal="center" vertical="center" wrapText="1"/>
      <protection hidden="1"/>
    </xf>
    <xf numFmtId="0" fontId="38" fillId="0" borderId="2" xfId="4" applyFont="1" applyBorder="1" applyAlignment="1">
      <alignment vertical="top" wrapText="1"/>
    </xf>
    <xf numFmtId="0" fontId="38" fillId="0" borderId="0" xfId="4" applyFont="1" applyBorder="1" applyAlignment="1">
      <alignment vertical="center" wrapText="1"/>
    </xf>
    <xf numFmtId="0" fontId="4" fillId="0" borderId="0" xfId="4" applyFont="1" applyAlignment="1">
      <alignment horizontal="left" vertical="top" wrapText="1"/>
    </xf>
    <xf numFmtId="0" fontId="4" fillId="0" borderId="0" xfId="4" applyFont="1" applyAlignment="1">
      <alignment vertical="top" wrapText="1"/>
    </xf>
    <xf numFmtId="0" fontId="9" fillId="0" borderId="0" xfId="0" applyFont="1" applyAlignment="1">
      <alignment horizontal="left" vertical="top" wrapText="1"/>
    </xf>
    <xf numFmtId="0" fontId="11" fillId="0" borderId="0" xfId="0" applyNumberFormat="1" applyFont="1" applyAlignment="1">
      <alignment horizontal="left" vertical="center" wrapTex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27" fillId="0" borderId="0" xfId="0" applyFont="1" applyAlignment="1">
      <alignment horizontal="center" vertical="center"/>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3" fontId="9" fillId="0" borderId="12" xfId="2" applyNumberFormat="1" applyFont="1" applyBorder="1" applyAlignment="1">
      <alignment horizontal="center" vertical="center"/>
    </xf>
    <xf numFmtId="3" fontId="9" fillId="0" borderId="6" xfId="2" applyNumberFormat="1" applyFont="1" applyBorder="1" applyAlignment="1">
      <alignment horizontal="center" vertical="center"/>
    </xf>
    <xf numFmtId="0" fontId="5" fillId="0" borderId="12" xfId="0" applyFont="1" applyBorder="1" applyAlignment="1">
      <alignment horizontal="center"/>
    </xf>
    <xf numFmtId="0" fontId="5" fillId="0" borderId="11" xfId="0" applyFont="1" applyBorder="1" applyAlignment="1">
      <alignment horizontal="center"/>
    </xf>
    <xf numFmtId="0" fontId="19" fillId="0" borderId="31"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30" xfId="0" applyFont="1" applyBorder="1" applyAlignment="1">
      <alignment horizontal="center" vertical="center" wrapText="1"/>
    </xf>
    <xf numFmtId="0" fontId="19" fillId="0" borderId="5" xfId="0" applyFont="1" applyBorder="1" applyAlignment="1">
      <alignment horizontal="center" vertical="center" wrapText="1"/>
    </xf>
    <xf numFmtId="0" fontId="20" fillId="0" borderId="9" xfId="0" applyFont="1" applyBorder="1" applyAlignment="1">
      <alignment horizontal="center"/>
    </xf>
    <xf numFmtId="0" fontId="20" fillId="0" borderId="7" xfId="0" applyFont="1" applyBorder="1" applyAlignment="1">
      <alignment horizontal="center"/>
    </xf>
    <xf numFmtId="0" fontId="20" fillId="0" borderId="17" xfId="0" applyFont="1" applyBorder="1" applyAlignment="1">
      <alignment horizontal="center"/>
    </xf>
    <xf numFmtId="0" fontId="20" fillId="0" borderId="22" xfId="0" applyFont="1" applyBorder="1" applyAlignment="1">
      <alignment horizontal="center"/>
    </xf>
    <xf numFmtId="0" fontId="20" fillId="0" borderId="10" xfId="0" applyFont="1" applyBorder="1" applyAlignment="1">
      <alignment horizontal="center"/>
    </xf>
    <xf numFmtId="0" fontId="20" fillId="0" borderId="13" xfId="0" applyFont="1" applyBorder="1" applyAlignment="1">
      <alignment horizontal="center" vertical="center"/>
    </xf>
    <xf numFmtId="0" fontId="20" fillId="0" borderId="21" xfId="0" applyFont="1" applyBorder="1" applyAlignment="1">
      <alignment horizontal="center" vertical="center"/>
    </xf>
    <xf numFmtId="0" fontId="20" fillId="0" borderId="14" xfId="0" applyFont="1" applyBorder="1" applyAlignment="1">
      <alignment horizontal="center" vertical="center"/>
    </xf>
    <xf numFmtId="0" fontId="20" fillId="0" borderId="15" xfId="0" applyFont="1" applyBorder="1" applyAlignment="1">
      <alignment horizontal="center" vertical="center"/>
    </xf>
    <xf numFmtId="0" fontId="20" fillId="0" borderId="0" xfId="0" applyFont="1" applyBorder="1" applyAlignment="1">
      <alignment horizontal="center" vertical="center"/>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22" xfId="0" applyFont="1" applyBorder="1" applyAlignment="1">
      <alignment horizontal="center" vertical="center"/>
    </xf>
    <xf numFmtId="0" fontId="20" fillId="0" borderId="10" xfId="0" applyFont="1" applyBorder="1" applyAlignment="1">
      <alignment horizontal="center" vertical="center"/>
    </xf>
    <xf numFmtId="0" fontId="20" fillId="0" borderId="35" xfId="0" applyFont="1" applyFill="1" applyBorder="1" applyAlignment="1">
      <alignment horizontal="center" vertical="center" wrapText="1"/>
    </xf>
    <xf numFmtId="0" fontId="20" fillId="0" borderId="1" xfId="0" applyFont="1" applyFill="1" applyBorder="1" applyAlignment="1">
      <alignment horizontal="center" vertical="center" wrapText="1"/>
    </xf>
  </cellXfs>
  <cellStyles count="7">
    <cellStyle name="Hyperlink" xfId="5" builtinId="8"/>
    <cellStyle name="Normal" xfId="0" builtinId="0"/>
    <cellStyle name="Normal 2" xfId="1"/>
    <cellStyle name="Normal 3" xfId="3"/>
    <cellStyle name="Normal 4" xfId="4"/>
    <cellStyle name="Percent" xfId="2" builtinId="5"/>
    <cellStyle name="Percent 5" xfId="6"/>
  </cellStyles>
  <dxfs count="260">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theme="0"/>
        </patternFill>
      </fill>
    </dxf>
    <dxf>
      <fill>
        <patternFill patternType="solid">
          <bgColor rgb="FF339966"/>
        </patternFill>
      </fill>
    </dxf>
    <dxf>
      <fill>
        <patternFill>
          <bgColor rgb="FFCCFFCC"/>
        </patternFill>
      </fill>
    </dxf>
    <dxf>
      <fill>
        <patternFill>
          <bgColor rgb="FFFF9900"/>
        </patternFill>
      </fill>
    </dxf>
    <dxf>
      <fill>
        <patternFill>
          <bgColor rgb="FFFF0000"/>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rgb="FFFF0000"/>
        </patternFill>
      </fill>
    </dxf>
    <dxf>
      <fill>
        <patternFill>
          <bgColor rgb="FFFF9900"/>
        </patternFill>
      </fill>
    </dxf>
    <dxf>
      <fill>
        <patternFill>
          <bgColor rgb="FFCCFFCC"/>
        </patternFill>
      </fill>
    </dxf>
    <dxf>
      <fill>
        <patternFill>
          <bgColor rgb="FF339966"/>
        </patternFill>
      </fill>
    </dxf>
    <dxf>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Trends in Framework Success Rates</a:t>
            </a:r>
          </a:p>
        </c:rich>
      </c:tx>
      <c:layout>
        <c:manualLayout>
          <c:xMode val="edge"/>
          <c:yMode val="edge"/>
          <c:x val="0.10099080119728866"/>
          <c:y val="2.9660532764896101E-2"/>
        </c:manualLayout>
      </c:layout>
      <c:overlay val="0"/>
    </c:title>
    <c:autoTitleDeleted val="0"/>
    <c:plotArea>
      <c:layout/>
      <c:barChart>
        <c:barDir val="col"/>
        <c:grouping val="stacked"/>
        <c:varyColors val="0"/>
        <c:ser>
          <c:idx val="0"/>
          <c:order val="0"/>
          <c:tx>
            <c:strRef>
              <c:f>LOR!$I$2</c:f>
              <c:strCache>
                <c:ptCount val="1"/>
                <c:pt idx="0">
                  <c:v>Prov Rate</c:v>
                </c:pt>
              </c:strCache>
            </c:strRef>
          </c:tx>
          <c:spPr>
            <a:solidFill>
              <a:schemeClr val="bg1"/>
            </a:solidFill>
            <a:ln w="12700">
              <a:solidFill>
                <a:schemeClr val="tx1"/>
              </a:solidFill>
            </a:ln>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(LOR!$H$4,LOR!$H$7,LOR!$H$10)</c:f>
              <c:strCache>
                <c:ptCount val="3"/>
                <c:pt idx="0">
                  <c:v>2016/17</c:v>
                </c:pt>
                <c:pt idx="1">
                  <c:v>2017/18</c:v>
                </c:pt>
                <c:pt idx="2">
                  <c:v>2018/19</c:v>
                </c:pt>
              </c:strCache>
            </c:strRef>
          </c:cat>
          <c:val>
            <c:numRef>
              <c:f>LOR!$I$3:$I$12</c:f>
              <c:numCache>
                <c:formatCode>0%</c:formatCode>
                <c:ptCount val="10"/>
                <c:pt idx="1">
                  <c:v>0.81</c:v>
                </c:pt>
                <c:pt idx="4">
                  <c:v>0.8</c:v>
                </c:pt>
              </c:numCache>
            </c:numRef>
          </c:val>
          <c:extLst>
            <c:ext xmlns:c16="http://schemas.microsoft.com/office/drawing/2014/chart" uri="{C3380CC4-5D6E-409C-BE32-E72D297353CC}">
              <c16:uniqueId val="{00000000-BAFC-46E6-A05A-FB3C3C85EA7B}"/>
            </c:ext>
          </c:extLst>
        </c:ser>
        <c:ser>
          <c:idx val="1"/>
          <c:order val="1"/>
          <c:tx>
            <c:strRef>
              <c:f>LOR!$J$2</c:f>
              <c:strCache>
                <c:ptCount val="1"/>
                <c:pt idx="0">
                  <c:v>Sector Framework Success Rate</c:v>
                </c:pt>
              </c:strCache>
            </c:strRef>
          </c:tx>
          <c:spPr>
            <a:solidFill>
              <a:schemeClr val="bg1">
                <a:lumMod val="65000"/>
              </a:schemeClr>
            </a:solidFill>
            <a:ln w="12700">
              <a:solidFill>
                <a:schemeClr val="tx1"/>
              </a:solid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(LOR!$H$4,LOR!$H$7,LOR!$H$10)</c:f>
              <c:strCache>
                <c:ptCount val="3"/>
                <c:pt idx="0">
                  <c:v>2016/17</c:v>
                </c:pt>
                <c:pt idx="1">
                  <c:v>2017/18</c:v>
                </c:pt>
                <c:pt idx="2">
                  <c:v>2018/19</c:v>
                </c:pt>
              </c:strCache>
            </c:strRef>
          </c:cat>
          <c:val>
            <c:numRef>
              <c:f>LOR!$J$3:$J$12</c:f>
              <c:numCache>
                <c:formatCode>General</c:formatCode>
                <c:ptCount val="10"/>
                <c:pt idx="2" formatCode="0%">
                  <c:v>0.81211188970546344</c:v>
                </c:pt>
                <c:pt idx="5" formatCode="0%">
                  <c:v>0.81622987053994311</c:v>
                </c:pt>
                <c:pt idx="8" formatCode="0%">
                  <c:v>0.80941985041439257</c:v>
                </c:pt>
              </c:numCache>
            </c:numRef>
          </c:val>
          <c:extLst>
            <c:ext xmlns:c16="http://schemas.microsoft.com/office/drawing/2014/chart" uri="{C3380CC4-5D6E-409C-BE32-E72D297353CC}">
              <c16:uniqueId val="{00000001-BAFC-46E6-A05A-FB3C3C85EA7B}"/>
            </c:ext>
          </c:extLst>
        </c:ser>
        <c:ser>
          <c:idx val="2"/>
          <c:order val="2"/>
          <c:tx>
            <c:strRef>
              <c:f>LOR!$K$2</c:f>
              <c:strCache>
                <c:ptCount val="1"/>
                <c:pt idx="0">
                  <c:v>Dark Green</c:v>
                </c:pt>
              </c:strCache>
            </c:strRef>
          </c:tx>
          <c:spPr>
            <a:solidFill>
              <a:srgbClr val="339966"/>
            </a:solidFill>
            <a:ln w="12700">
              <a:solidFill>
                <a:schemeClr val="tx1"/>
              </a:solidFill>
            </a:ln>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(LOR!$H$4,LOR!$H$7,LOR!$H$10)</c:f>
              <c:strCache>
                <c:ptCount val="3"/>
                <c:pt idx="0">
                  <c:v>2016/17</c:v>
                </c:pt>
                <c:pt idx="1">
                  <c:v>2017/18</c:v>
                </c:pt>
                <c:pt idx="2">
                  <c:v>2018/19</c:v>
                </c:pt>
              </c:strCache>
            </c:strRef>
          </c:cat>
          <c:val>
            <c:numRef>
              <c:f>LOR!$K$3:$K$12</c:f>
              <c:numCache>
                <c:formatCode>General</c:formatCode>
                <c:ptCount val="10"/>
                <c:pt idx="7" formatCode="0%">
                  <c:v>0</c:v>
                </c:pt>
              </c:numCache>
            </c:numRef>
          </c:val>
          <c:extLst>
            <c:ext xmlns:c16="http://schemas.microsoft.com/office/drawing/2014/chart" uri="{C3380CC4-5D6E-409C-BE32-E72D297353CC}">
              <c16:uniqueId val="{00000002-BAFC-46E6-A05A-FB3C3C85EA7B}"/>
            </c:ext>
          </c:extLst>
        </c:ser>
        <c:ser>
          <c:idx val="3"/>
          <c:order val="3"/>
          <c:tx>
            <c:strRef>
              <c:f>LOR!$L$2</c:f>
              <c:strCache>
                <c:ptCount val="1"/>
                <c:pt idx="0">
                  <c:v>Green</c:v>
                </c:pt>
              </c:strCache>
            </c:strRef>
          </c:tx>
          <c:spPr>
            <a:solidFill>
              <a:srgbClr val="CCFFCC"/>
            </a:solidFill>
            <a:ln w="12700">
              <a:solidFill>
                <a:schemeClr val="tx1"/>
              </a:solidFill>
            </a:ln>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(LOR!$H$4,LOR!$H$7,LOR!$H$10)</c:f>
              <c:strCache>
                <c:ptCount val="3"/>
                <c:pt idx="0">
                  <c:v>2016/17</c:v>
                </c:pt>
                <c:pt idx="1">
                  <c:v>2017/18</c:v>
                </c:pt>
                <c:pt idx="2">
                  <c:v>2018/19</c:v>
                </c:pt>
              </c:strCache>
            </c:strRef>
          </c:cat>
          <c:val>
            <c:numRef>
              <c:f>LOR!$L$3:$L$12</c:f>
              <c:numCache>
                <c:formatCode>General</c:formatCode>
                <c:ptCount val="10"/>
                <c:pt idx="7" formatCode="0%">
                  <c:v>0</c:v>
                </c:pt>
              </c:numCache>
            </c:numRef>
          </c:val>
          <c:extLst>
            <c:ext xmlns:c16="http://schemas.microsoft.com/office/drawing/2014/chart" uri="{C3380CC4-5D6E-409C-BE32-E72D297353CC}">
              <c16:uniqueId val="{00000003-BAFC-46E6-A05A-FB3C3C85EA7B}"/>
            </c:ext>
          </c:extLst>
        </c:ser>
        <c:ser>
          <c:idx val="4"/>
          <c:order val="4"/>
          <c:tx>
            <c:strRef>
              <c:f>LOR!$M$2</c:f>
              <c:strCache>
                <c:ptCount val="1"/>
                <c:pt idx="0">
                  <c:v>Orange</c:v>
                </c:pt>
              </c:strCache>
            </c:strRef>
          </c:tx>
          <c:spPr>
            <a:solidFill>
              <a:srgbClr val="FF9900"/>
            </a:solidFill>
            <a:ln w="12700">
              <a:solidFill>
                <a:schemeClr val="tx1"/>
              </a:solidFill>
            </a:ln>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(LOR!$H$4,LOR!$H$7,LOR!$H$10)</c:f>
              <c:strCache>
                <c:ptCount val="3"/>
                <c:pt idx="0">
                  <c:v>2016/17</c:v>
                </c:pt>
                <c:pt idx="1">
                  <c:v>2017/18</c:v>
                </c:pt>
                <c:pt idx="2">
                  <c:v>2018/19</c:v>
                </c:pt>
              </c:strCache>
            </c:strRef>
          </c:cat>
          <c:val>
            <c:numRef>
              <c:f>LOR!$M$3:$M$12</c:f>
              <c:numCache>
                <c:formatCode>General</c:formatCode>
                <c:ptCount val="10"/>
                <c:pt idx="7" formatCode="0%">
                  <c:v>0.78</c:v>
                </c:pt>
              </c:numCache>
            </c:numRef>
          </c:val>
          <c:extLst>
            <c:ext xmlns:c16="http://schemas.microsoft.com/office/drawing/2014/chart" uri="{C3380CC4-5D6E-409C-BE32-E72D297353CC}">
              <c16:uniqueId val="{00000004-BAFC-46E6-A05A-FB3C3C85EA7B}"/>
            </c:ext>
          </c:extLst>
        </c:ser>
        <c:ser>
          <c:idx val="5"/>
          <c:order val="5"/>
          <c:tx>
            <c:strRef>
              <c:f>LOR!$N$2</c:f>
              <c:strCache>
                <c:ptCount val="1"/>
                <c:pt idx="0">
                  <c:v>Red</c:v>
                </c:pt>
              </c:strCache>
            </c:strRef>
          </c:tx>
          <c:spPr>
            <a:solidFill>
              <a:srgbClr val="FF0000"/>
            </a:solidFill>
            <a:ln w="12700">
              <a:solidFill>
                <a:schemeClr val="tx1"/>
              </a:solidFill>
            </a:ln>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(LOR!$H$4,LOR!$H$7,LOR!$H$10)</c:f>
              <c:strCache>
                <c:ptCount val="3"/>
                <c:pt idx="0">
                  <c:v>2016/17</c:v>
                </c:pt>
                <c:pt idx="1">
                  <c:v>2017/18</c:v>
                </c:pt>
                <c:pt idx="2">
                  <c:v>2018/19</c:v>
                </c:pt>
              </c:strCache>
            </c:strRef>
          </c:cat>
          <c:val>
            <c:numRef>
              <c:f>LOR!$N$3:$N$12</c:f>
              <c:numCache>
                <c:formatCode>General</c:formatCode>
                <c:ptCount val="10"/>
                <c:pt idx="7" formatCode="0%">
                  <c:v>0</c:v>
                </c:pt>
              </c:numCache>
            </c:numRef>
          </c:val>
          <c:extLst>
            <c:ext xmlns:c16="http://schemas.microsoft.com/office/drawing/2014/chart" uri="{C3380CC4-5D6E-409C-BE32-E72D297353CC}">
              <c16:uniqueId val="{00000005-BAFC-46E6-A05A-FB3C3C85EA7B}"/>
            </c:ext>
          </c:extLst>
        </c:ser>
        <c:dLbls>
          <c:showLegendKey val="0"/>
          <c:showVal val="0"/>
          <c:showCatName val="0"/>
          <c:showSerName val="0"/>
          <c:showPercent val="0"/>
          <c:showBubbleSize val="0"/>
        </c:dLbls>
        <c:gapWidth val="0"/>
        <c:overlap val="100"/>
        <c:axId val="222996736"/>
        <c:axId val="223002624"/>
      </c:barChart>
      <c:barChart>
        <c:barDir val="col"/>
        <c:grouping val="stacked"/>
        <c:varyColors val="0"/>
        <c:ser>
          <c:idx val="6"/>
          <c:order val="6"/>
          <c:invertIfNegative val="0"/>
          <c:cat>
            <c:strRef>
              <c:f>(LOR!$H$4,LOR!$H$7,LOR!$H$10)</c:f>
              <c:strCache>
                <c:ptCount val="3"/>
                <c:pt idx="0">
                  <c:v>2016/17</c:v>
                </c:pt>
                <c:pt idx="1">
                  <c:v>2017/18</c:v>
                </c:pt>
                <c:pt idx="2">
                  <c:v>2018/19</c:v>
                </c:pt>
              </c:strCache>
            </c:strRef>
          </c:cat>
          <c:val>
            <c:numRef>
              <c:f>LOR!$O$3:$O$5</c:f>
              <c:numCache>
                <c:formatCode>General</c:formatCode>
                <c:ptCount val="3"/>
              </c:numCache>
            </c:numRef>
          </c:val>
          <c:extLst>
            <c:ext xmlns:c16="http://schemas.microsoft.com/office/drawing/2014/chart" uri="{C3380CC4-5D6E-409C-BE32-E72D297353CC}">
              <c16:uniqueId val="{00000006-BAFC-46E6-A05A-FB3C3C85EA7B}"/>
            </c:ext>
          </c:extLst>
        </c:ser>
        <c:dLbls>
          <c:showLegendKey val="0"/>
          <c:showVal val="0"/>
          <c:showCatName val="0"/>
          <c:showSerName val="0"/>
          <c:showPercent val="0"/>
          <c:showBubbleSize val="0"/>
        </c:dLbls>
        <c:gapWidth val="0"/>
        <c:overlap val="100"/>
        <c:axId val="223004160"/>
        <c:axId val="223005696"/>
      </c:barChart>
      <c:catAx>
        <c:axId val="222996736"/>
        <c:scaling>
          <c:orientation val="minMax"/>
        </c:scaling>
        <c:delete val="0"/>
        <c:axPos val="t"/>
        <c:numFmt formatCode="General" sourceLinked="1"/>
        <c:majorTickMark val="none"/>
        <c:minorTickMark val="none"/>
        <c:tickLblPos val="nextTo"/>
        <c:spPr>
          <a:ln>
            <a:solidFill>
              <a:schemeClr val="tx1"/>
            </a:solidFill>
          </a:ln>
        </c:spPr>
        <c:txPr>
          <a:bodyPr/>
          <a:lstStyle/>
          <a:p>
            <a:pPr>
              <a:defRPr>
                <a:solidFill>
                  <a:schemeClr val="bg1"/>
                </a:solidFill>
                <a:latin typeface="Arial" panose="020B0604020202020204" pitchFamily="34" charset="0"/>
                <a:cs typeface="Arial" panose="020B0604020202020204" pitchFamily="34" charset="0"/>
              </a:defRPr>
            </a:pPr>
            <a:endParaRPr lang="en-US"/>
          </a:p>
        </c:txPr>
        <c:crossAx val="223002624"/>
        <c:crosses val="max"/>
        <c:auto val="1"/>
        <c:lblAlgn val="ctr"/>
        <c:lblOffset val="100"/>
        <c:noMultiLvlLbl val="0"/>
      </c:catAx>
      <c:valAx>
        <c:axId val="223002624"/>
        <c:scaling>
          <c:orientation val="minMax"/>
          <c:max val="1"/>
          <c:min val="0"/>
        </c:scaling>
        <c:delete val="0"/>
        <c:axPos val="l"/>
        <c:majorGridlines/>
        <c:numFmt formatCode="0%" sourceLinked="0"/>
        <c:majorTickMark val="out"/>
        <c:minorTickMark val="none"/>
        <c:tickLblPos val="nextTo"/>
        <c:spPr>
          <a:noFill/>
          <a:ln>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222996736"/>
        <c:crosses val="autoZero"/>
        <c:crossBetween val="midCat"/>
        <c:majorUnit val="0.2"/>
      </c:valAx>
      <c:catAx>
        <c:axId val="223004160"/>
        <c:scaling>
          <c:orientation val="minMax"/>
        </c:scaling>
        <c:delete val="0"/>
        <c:axPos val="b"/>
        <c:numFmt formatCode="General"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23005696"/>
        <c:crosses val="autoZero"/>
        <c:auto val="1"/>
        <c:lblAlgn val="ctr"/>
        <c:lblOffset val="100"/>
        <c:noMultiLvlLbl val="0"/>
      </c:catAx>
      <c:valAx>
        <c:axId val="223005696"/>
        <c:scaling>
          <c:orientation val="minMax"/>
        </c:scaling>
        <c:delete val="1"/>
        <c:axPos val="r"/>
        <c:numFmt formatCode="General" sourceLinked="1"/>
        <c:majorTickMark val="out"/>
        <c:minorTickMark val="none"/>
        <c:tickLblPos val="nextTo"/>
        <c:crossAx val="223004160"/>
        <c:crosses val="max"/>
        <c:crossBetween val="between"/>
      </c:valAx>
      <c:spPr>
        <a:ln>
          <a:solidFill>
            <a:schemeClr val="tx1"/>
          </a:solidFill>
        </a:ln>
      </c:spPr>
    </c:plotArea>
    <c:legend>
      <c:legendPos val="b"/>
      <c:legendEntry>
        <c:idx val="0"/>
        <c:delete val="1"/>
      </c:legendEntry>
      <c:legendEntry>
        <c:idx val="2"/>
        <c:delete val="1"/>
      </c:legendEntry>
      <c:legendEntry>
        <c:idx val="3"/>
        <c:delete val="1"/>
      </c:legendEntry>
      <c:legendEntry>
        <c:idx val="4"/>
        <c:delete val="1"/>
      </c:legendEntry>
      <c:legendEntry>
        <c:idx val="5"/>
        <c:delete val="1"/>
      </c:legendEntry>
      <c:legendEntry>
        <c:idx val="6"/>
        <c:delete val="1"/>
      </c:legendEntry>
      <c:layout>
        <c:manualLayout>
          <c:xMode val="edge"/>
          <c:yMode val="edge"/>
          <c:x val="0.5370455258557576"/>
          <c:y val="0.91071098156929275"/>
          <c:w val="0.43257959927684564"/>
          <c:h val="6.2847986543118628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Trends in</a:t>
            </a:r>
            <a:r>
              <a:rPr lang="en-GB" baseline="0"/>
              <a:t> Learning Activity </a:t>
            </a:r>
            <a:r>
              <a:rPr lang="en-GB"/>
              <a:t>Success Rates</a:t>
            </a:r>
          </a:p>
        </c:rich>
      </c:tx>
      <c:layout>
        <c:manualLayout>
          <c:xMode val="edge"/>
          <c:yMode val="edge"/>
          <c:x val="0.10351845488004702"/>
          <c:y val="2.9660242745899856E-2"/>
        </c:manualLayout>
      </c:layout>
      <c:overlay val="0"/>
    </c:title>
    <c:autoTitleDeleted val="0"/>
    <c:plotArea>
      <c:layout/>
      <c:barChart>
        <c:barDir val="col"/>
        <c:grouping val="stacked"/>
        <c:varyColors val="0"/>
        <c:ser>
          <c:idx val="0"/>
          <c:order val="0"/>
          <c:tx>
            <c:strRef>
              <c:f>LOR!$I$14</c:f>
              <c:strCache>
                <c:ptCount val="1"/>
                <c:pt idx="0">
                  <c:v>Prov Rate</c:v>
                </c:pt>
              </c:strCache>
            </c:strRef>
          </c:tx>
          <c:spPr>
            <a:solidFill>
              <a:schemeClr val="bg1"/>
            </a:solidFill>
            <a:ln w="12700">
              <a:solidFill>
                <a:schemeClr val="tx1"/>
              </a:solidFill>
            </a:ln>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(LOR!$H$16,LOR!$H$19,LOR!$H$22)</c:f>
              <c:strCache>
                <c:ptCount val="3"/>
                <c:pt idx="0">
                  <c:v>2016/17</c:v>
                </c:pt>
                <c:pt idx="1">
                  <c:v>2017/18</c:v>
                </c:pt>
                <c:pt idx="2">
                  <c:v>2018/19</c:v>
                </c:pt>
              </c:strCache>
            </c:strRef>
          </c:cat>
          <c:val>
            <c:numRef>
              <c:f>LOR!$I$15:$I$24</c:f>
              <c:numCache>
                <c:formatCode>0%</c:formatCode>
                <c:ptCount val="10"/>
                <c:pt idx="1">
                  <c:v>0.87</c:v>
                </c:pt>
                <c:pt idx="4">
                  <c:v>0.82</c:v>
                </c:pt>
              </c:numCache>
            </c:numRef>
          </c:val>
          <c:extLst>
            <c:ext xmlns:c16="http://schemas.microsoft.com/office/drawing/2014/chart" uri="{C3380CC4-5D6E-409C-BE32-E72D297353CC}">
              <c16:uniqueId val="{00000000-B4DC-42B3-96B2-23C69EECFDC4}"/>
            </c:ext>
          </c:extLst>
        </c:ser>
        <c:ser>
          <c:idx val="1"/>
          <c:order val="1"/>
          <c:tx>
            <c:strRef>
              <c:f>LOR!$J$14</c:f>
              <c:strCache>
                <c:ptCount val="1"/>
                <c:pt idx="0">
                  <c:v>Sector Success Rate</c:v>
                </c:pt>
              </c:strCache>
            </c:strRef>
          </c:tx>
          <c:spPr>
            <a:solidFill>
              <a:schemeClr val="bg1">
                <a:lumMod val="65000"/>
              </a:schemeClr>
            </a:solidFill>
            <a:ln w="12700">
              <a:solidFill>
                <a:schemeClr val="tx1"/>
              </a:solid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(LOR!$H$16,LOR!$H$19,LOR!$H$22)</c:f>
              <c:strCache>
                <c:ptCount val="3"/>
                <c:pt idx="0">
                  <c:v>2016/17</c:v>
                </c:pt>
                <c:pt idx="1">
                  <c:v>2017/18</c:v>
                </c:pt>
                <c:pt idx="2">
                  <c:v>2018/19</c:v>
                </c:pt>
              </c:strCache>
            </c:strRef>
          </c:cat>
          <c:val>
            <c:numRef>
              <c:f>LOR!$J$15:$J$23</c:f>
              <c:numCache>
                <c:formatCode>General</c:formatCode>
                <c:ptCount val="9"/>
                <c:pt idx="2" formatCode="0%">
                  <c:v>0.84984978631574493</c:v>
                </c:pt>
                <c:pt idx="5" formatCode="0%">
                  <c:v>0.81648999816996781</c:v>
                </c:pt>
                <c:pt idx="8" formatCode="0%">
                  <c:v>0.8028320696229243</c:v>
                </c:pt>
              </c:numCache>
            </c:numRef>
          </c:val>
          <c:extLst>
            <c:ext xmlns:c16="http://schemas.microsoft.com/office/drawing/2014/chart" uri="{C3380CC4-5D6E-409C-BE32-E72D297353CC}">
              <c16:uniqueId val="{00000001-B4DC-42B3-96B2-23C69EECFDC4}"/>
            </c:ext>
          </c:extLst>
        </c:ser>
        <c:ser>
          <c:idx val="2"/>
          <c:order val="2"/>
          <c:tx>
            <c:strRef>
              <c:f>LOR!$K$14</c:f>
              <c:strCache>
                <c:ptCount val="1"/>
                <c:pt idx="0">
                  <c:v>Dark Green</c:v>
                </c:pt>
              </c:strCache>
            </c:strRef>
          </c:tx>
          <c:spPr>
            <a:solidFill>
              <a:srgbClr val="339966"/>
            </a:solidFill>
            <a:ln w="12700">
              <a:solidFill>
                <a:schemeClr val="tx1"/>
              </a:solidFill>
            </a:ln>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(LOR!$H$16,LOR!$H$19,LOR!$H$22)</c:f>
              <c:strCache>
                <c:ptCount val="3"/>
                <c:pt idx="0">
                  <c:v>2016/17</c:v>
                </c:pt>
                <c:pt idx="1">
                  <c:v>2017/18</c:v>
                </c:pt>
                <c:pt idx="2">
                  <c:v>2018/19</c:v>
                </c:pt>
              </c:strCache>
            </c:strRef>
          </c:cat>
          <c:val>
            <c:numRef>
              <c:f>LOR!$K$15:$K$24</c:f>
              <c:numCache>
                <c:formatCode>General</c:formatCode>
                <c:ptCount val="10"/>
                <c:pt idx="7" formatCode="0%">
                  <c:v>0</c:v>
                </c:pt>
              </c:numCache>
            </c:numRef>
          </c:val>
          <c:extLst>
            <c:ext xmlns:c16="http://schemas.microsoft.com/office/drawing/2014/chart" uri="{C3380CC4-5D6E-409C-BE32-E72D297353CC}">
              <c16:uniqueId val="{00000002-B4DC-42B3-96B2-23C69EECFDC4}"/>
            </c:ext>
          </c:extLst>
        </c:ser>
        <c:ser>
          <c:idx val="3"/>
          <c:order val="3"/>
          <c:tx>
            <c:strRef>
              <c:f>LOR!$L$14</c:f>
              <c:strCache>
                <c:ptCount val="1"/>
                <c:pt idx="0">
                  <c:v>Green</c:v>
                </c:pt>
              </c:strCache>
            </c:strRef>
          </c:tx>
          <c:spPr>
            <a:solidFill>
              <a:srgbClr val="CCFFCC"/>
            </a:solidFill>
            <a:ln w="12700">
              <a:solidFill>
                <a:schemeClr val="tx1"/>
              </a:solidFill>
            </a:ln>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(LOR!$H$16,LOR!$H$19,LOR!$H$22)</c:f>
              <c:strCache>
                <c:ptCount val="3"/>
                <c:pt idx="0">
                  <c:v>2016/17</c:v>
                </c:pt>
                <c:pt idx="1">
                  <c:v>2017/18</c:v>
                </c:pt>
                <c:pt idx="2">
                  <c:v>2018/19</c:v>
                </c:pt>
              </c:strCache>
            </c:strRef>
          </c:cat>
          <c:val>
            <c:numRef>
              <c:f>LOR!$L$15:$L$23</c:f>
              <c:numCache>
                <c:formatCode>General</c:formatCode>
                <c:ptCount val="9"/>
                <c:pt idx="7" formatCode="0%">
                  <c:v>0</c:v>
                </c:pt>
              </c:numCache>
            </c:numRef>
          </c:val>
          <c:extLst>
            <c:ext xmlns:c16="http://schemas.microsoft.com/office/drawing/2014/chart" uri="{C3380CC4-5D6E-409C-BE32-E72D297353CC}">
              <c16:uniqueId val="{00000003-B4DC-42B3-96B2-23C69EECFDC4}"/>
            </c:ext>
          </c:extLst>
        </c:ser>
        <c:ser>
          <c:idx val="4"/>
          <c:order val="4"/>
          <c:tx>
            <c:strRef>
              <c:f>LOR!$M$14</c:f>
              <c:strCache>
                <c:ptCount val="1"/>
                <c:pt idx="0">
                  <c:v>Orange</c:v>
                </c:pt>
              </c:strCache>
            </c:strRef>
          </c:tx>
          <c:spPr>
            <a:solidFill>
              <a:srgbClr val="FF9900"/>
            </a:solidFill>
            <a:ln w="12700">
              <a:solidFill>
                <a:schemeClr val="tx1"/>
              </a:solidFill>
            </a:ln>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(LOR!$H$16,LOR!$H$19,LOR!$H$22)</c:f>
              <c:strCache>
                <c:ptCount val="3"/>
                <c:pt idx="0">
                  <c:v>2016/17</c:v>
                </c:pt>
                <c:pt idx="1">
                  <c:v>2017/18</c:v>
                </c:pt>
                <c:pt idx="2">
                  <c:v>2018/19</c:v>
                </c:pt>
              </c:strCache>
            </c:strRef>
          </c:cat>
          <c:val>
            <c:numRef>
              <c:f>LOR!$M$15:$M$24</c:f>
              <c:numCache>
                <c:formatCode>General</c:formatCode>
                <c:ptCount val="10"/>
                <c:pt idx="7" formatCode="0%">
                  <c:v>0.78</c:v>
                </c:pt>
              </c:numCache>
            </c:numRef>
          </c:val>
          <c:extLst>
            <c:ext xmlns:c16="http://schemas.microsoft.com/office/drawing/2014/chart" uri="{C3380CC4-5D6E-409C-BE32-E72D297353CC}">
              <c16:uniqueId val="{00000004-B4DC-42B3-96B2-23C69EECFDC4}"/>
            </c:ext>
          </c:extLst>
        </c:ser>
        <c:ser>
          <c:idx val="5"/>
          <c:order val="5"/>
          <c:tx>
            <c:strRef>
              <c:f>LOR!$N$14</c:f>
              <c:strCache>
                <c:ptCount val="1"/>
                <c:pt idx="0">
                  <c:v>Red</c:v>
                </c:pt>
              </c:strCache>
            </c:strRef>
          </c:tx>
          <c:spPr>
            <a:solidFill>
              <a:srgbClr val="FF0000"/>
            </a:solidFill>
            <a:ln w="12700">
              <a:solidFill>
                <a:schemeClr val="tx1"/>
              </a:solidFill>
            </a:ln>
          </c:spPr>
          <c:invertIfNegative val="0"/>
          <c:dLbls>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(LOR!$H$16,LOR!$H$19,LOR!$H$22)</c:f>
              <c:strCache>
                <c:ptCount val="3"/>
                <c:pt idx="0">
                  <c:v>2016/17</c:v>
                </c:pt>
                <c:pt idx="1">
                  <c:v>2017/18</c:v>
                </c:pt>
                <c:pt idx="2">
                  <c:v>2018/19</c:v>
                </c:pt>
              </c:strCache>
            </c:strRef>
          </c:cat>
          <c:val>
            <c:numRef>
              <c:f>LOR!$N$15:$N$24</c:f>
              <c:numCache>
                <c:formatCode>General</c:formatCode>
                <c:ptCount val="10"/>
                <c:pt idx="7" formatCode="0%">
                  <c:v>0</c:v>
                </c:pt>
              </c:numCache>
            </c:numRef>
          </c:val>
          <c:extLst>
            <c:ext xmlns:c16="http://schemas.microsoft.com/office/drawing/2014/chart" uri="{C3380CC4-5D6E-409C-BE32-E72D297353CC}">
              <c16:uniqueId val="{00000005-B4DC-42B3-96B2-23C69EECFDC4}"/>
            </c:ext>
          </c:extLst>
        </c:ser>
        <c:dLbls>
          <c:showLegendKey val="0"/>
          <c:showVal val="0"/>
          <c:showCatName val="0"/>
          <c:showSerName val="0"/>
          <c:showPercent val="0"/>
          <c:showBubbleSize val="0"/>
        </c:dLbls>
        <c:gapWidth val="0"/>
        <c:overlap val="100"/>
        <c:axId val="223020928"/>
        <c:axId val="223022464"/>
      </c:barChart>
      <c:barChart>
        <c:barDir val="col"/>
        <c:grouping val="stacked"/>
        <c:varyColors val="0"/>
        <c:ser>
          <c:idx val="6"/>
          <c:order val="6"/>
          <c:invertIfNegative val="0"/>
          <c:cat>
            <c:strRef>
              <c:f>(LOR!$H$16,LOR!$H$19,LOR!$H$22)</c:f>
              <c:strCache>
                <c:ptCount val="3"/>
                <c:pt idx="0">
                  <c:v>2016/17</c:v>
                </c:pt>
                <c:pt idx="1">
                  <c:v>2017/18</c:v>
                </c:pt>
                <c:pt idx="2">
                  <c:v>2018/19</c:v>
                </c:pt>
              </c:strCache>
            </c:strRef>
          </c:cat>
          <c:val>
            <c:numRef>
              <c:f>LOR!$R$30:$R$32</c:f>
              <c:numCache>
                <c:formatCode>0%</c:formatCode>
                <c:ptCount val="3"/>
              </c:numCache>
            </c:numRef>
          </c:val>
          <c:extLst>
            <c:ext xmlns:c16="http://schemas.microsoft.com/office/drawing/2014/chart" uri="{C3380CC4-5D6E-409C-BE32-E72D297353CC}">
              <c16:uniqueId val="{00000006-B4DC-42B3-96B2-23C69EECFDC4}"/>
            </c:ext>
          </c:extLst>
        </c:ser>
        <c:dLbls>
          <c:showLegendKey val="0"/>
          <c:showVal val="0"/>
          <c:showCatName val="0"/>
          <c:showSerName val="0"/>
          <c:showPercent val="0"/>
          <c:showBubbleSize val="0"/>
        </c:dLbls>
        <c:gapWidth val="0"/>
        <c:overlap val="100"/>
        <c:axId val="223028352"/>
        <c:axId val="223029888"/>
      </c:barChart>
      <c:catAx>
        <c:axId val="223020928"/>
        <c:scaling>
          <c:orientation val="minMax"/>
        </c:scaling>
        <c:delete val="0"/>
        <c:axPos val="t"/>
        <c:numFmt formatCode="General" sourceLinked="1"/>
        <c:majorTickMark val="none"/>
        <c:minorTickMark val="none"/>
        <c:tickLblPos val="nextTo"/>
        <c:spPr>
          <a:ln>
            <a:solidFill>
              <a:schemeClr val="tx1"/>
            </a:solidFill>
          </a:ln>
        </c:spPr>
        <c:txPr>
          <a:bodyPr/>
          <a:lstStyle/>
          <a:p>
            <a:pPr>
              <a:defRPr>
                <a:solidFill>
                  <a:schemeClr val="bg1"/>
                </a:solidFill>
                <a:latin typeface="Arial" panose="020B0604020202020204" pitchFamily="34" charset="0"/>
                <a:cs typeface="Arial" panose="020B0604020202020204" pitchFamily="34" charset="0"/>
              </a:defRPr>
            </a:pPr>
            <a:endParaRPr lang="en-US"/>
          </a:p>
        </c:txPr>
        <c:crossAx val="223022464"/>
        <c:crosses val="max"/>
        <c:auto val="1"/>
        <c:lblAlgn val="ctr"/>
        <c:lblOffset val="100"/>
        <c:noMultiLvlLbl val="0"/>
      </c:catAx>
      <c:valAx>
        <c:axId val="223022464"/>
        <c:scaling>
          <c:orientation val="minMax"/>
          <c:max val="1"/>
          <c:min val="0"/>
        </c:scaling>
        <c:delete val="0"/>
        <c:axPos val="l"/>
        <c:majorGridlines/>
        <c:numFmt formatCode="0%" sourceLinked="0"/>
        <c:majorTickMark val="out"/>
        <c:minorTickMark val="none"/>
        <c:tickLblPos val="nextTo"/>
        <c:spPr>
          <a:noFill/>
          <a:ln>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223020928"/>
        <c:crosses val="autoZero"/>
        <c:crossBetween val="midCat"/>
        <c:majorUnit val="0.2"/>
      </c:valAx>
      <c:catAx>
        <c:axId val="223028352"/>
        <c:scaling>
          <c:orientation val="minMax"/>
        </c:scaling>
        <c:delete val="0"/>
        <c:axPos val="b"/>
        <c:numFmt formatCode="General" sourceLinked="1"/>
        <c:majorTickMark val="out"/>
        <c:minorTickMark val="none"/>
        <c:tickLblPos val="nextTo"/>
        <c:spPr>
          <a:ln>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223029888"/>
        <c:crosses val="autoZero"/>
        <c:auto val="1"/>
        <c:lblAlgn val="ctr"/>
        <c:lblOffset val="100"/>
        <c:noMultiLvlLbl val="0"/>
      </c:catAx>
      <c:valAx>
        <c:axId val="223029888"/>
        <c:scaling>
          <c:orientation val="minMax"/>
        </c:scaling>
        <c:delete val="1"/>
        <c:axPos val="r"/>
        <c:numFmt formatCode="General" sourceLinked="1"/>
        <c:majorTickMark val="out"/>
        <c:minorTickMark val="none"/>
        <c:tickLblPos val="nextTo"/>
        <c:crossAx val="223028352"/>
        <c:crosses val="max"/>
        <c:crossBetween val="between"/>
      </c:valAx>
      <c:spPr>
        <a:ln>
          <a:solidFill>
            <a:schemeClr val="tx1"/>
          </a:solidFill>
        </a:ln>
      </c:spPr>
    </c:plotArea>
    <c:legend>
      <c:legendPos val="b"/>
      <c:legendEntry>
        <c:idx val="0"/>
        <c:delete val="1"/>
      </c:legendEntry>
      <c:legendEntry>
        <c:idx val="2"/>
        <c:delete val="1"/>
      </c:legendEntry>
      <c:legendEntry>
        <c:idx val="3"/>
        <c:delete val="1"/>
      </c:legendEntry>
      <c:legendEntry>
        <c:idx val="4"/>
        <c:delete val="1"/>
      </c:legendEntry>
      <c:legendEntry>
        <c:idx val="5"/>
        <c:delete val="1"/>
      </c:legendEntry>
      <c:legendEntry>
        <c:idx val="6"/>
        <c:delete val="1"/>
      </c:legendEntry>
      <c:layout>
        <c:manualLayout>
          <c:xMode val="edge"/>
          <c:yMode val="edge"/>
          <c:x val="0.6433579863238158"/>
          <c:y val="0.91071098156929275"/>
          <c:w val="0.33718358260245929"/>
          <c:h val="6.7043401342787967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tx1"/>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Positive Progression</a:t>
            </a:r>
            <a:r>
              <a:rPr lang="en-GB" baseline="0"/>
              <a:t> from Traineeships</a:t>
            </a:r>
            <a:endParaRPr lang="en-GB"/>
          </a:p>
        </c:rich>
      </c:tx>
      <c:layout>
        <c:manualLayout>
          <c:xMode val="edge"/>
          <c:yMode val="edge"/>
          <c:x val="0.10073580460886411"/>
          <c:y val="3.3137860529864706E-2"/>
        </c:manualLayout>
      </c:layout>
      <c:overlay val="0"/>
    </c:title>
    <c:autoTitleDeleted val="0"/>
    <c:plotArea>
      <c:layout/>
      <c:barChart>
        <c:barDir val="col"/>
        <c:grouping val="stacked"/>
        <c:varyColors val="0"/>
        <c:ser>
          <c:idx val="0"/>
          <c:order val="0"/>
          <c:tx>
            <c:strRef>
              <c:f>LOR!$R$2</c:f>
              <c:strCache>
                <c:ptCount val="1"/>
                <c:pt idx="0">
                  <c:v>Engagement</c:v>
                </c:pt>
              </c:strCache>
            </c:strRef>
          </c:tx>
          <c:spPr>
            <a:solidFill>
              <a:schemeClr val="bg1"/>
            </a:solidFill>
            <a:ln w="12700">
              <a:solidFill>
                <a:schemeClr val="tx1"/>
              </a:solidFill>
            </a:ln>
          </c:spPr>
          <c:invertIfNegative val="0"/>
          <c:dLbls>
            <c:numFmt formatCode="&quot;Engagement: &quot;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(LOR!$Q$8,LOR!$Q$12)</c:f>
              <c:strCache>
                <c:ptCount val="2"/>
                <c:pt idx="0">
                  <c:v>2017/18</c:v>
                </c:pt>
                <c:pt idx="1">
                  <c:v>2018/19</c:v>
                </c:pt>
              </c:strCache>
            </c:strRef>
          </c:cat>
          <c:val>
            <c:numRef>
              <c:f>LOR!$R$7:$R$15</c:f>
              <c:numCache>
                <c:formatCode>0%</c:formatCode>
                <c:ptCount val="9"/>
                <c:pt idx="1">
                  <c:v>0.76</c:v>
                </c:pt>
              </c:numCache>
            </c:numRef>
          </c:val>
          <c:extLst>
            <c:ext xmlns:c16="http://schemas.microsoft.com/office/drawing/2014/chart" uri="{C3380CC4-5D6E-409C-BE32-E72D297353CC}">
              <c16:uniqueId val="{00000000-3816-43CB-95D4-E877821AD51C}"/>
            </c:ext>
          </c:extLst>
        </c:ser>
        <c:ser>
          <c:idx val="1"/>
          <c:order val="1"/>
          <c:tx>
            <c:strRef>
              <c:f>LOR!$S$2</c:f>
              <c:strCache>
                <c:ptCount val="1"/>
                <c:pt idx="0">
                  <c:v>Level 1</c:v>
                </c:pt>
              </c:strCache>
            </c:strRef>
          </c:tx>
          <c:spPr>
            <a:solidFill>
              <a:schemeClr val="bg1"/>
            </a:solidFill>
            <a:ln w="12700">
              <a:solidFill>
                <a:schemeClr val="tx1"/>
              </a:solidFill>
            </a:ln>
          </c:spPr>
          <c:invertIfNegative val="0"/>
          <c:dLbls>
            <c:numFmt formatCode="&quot;Level 1: &quot;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(LOR!$Q$8,LOR!$Q$12)</c:f>
              <c:strCache>
                <c:ptCount val="2"/>
                <c:pt idx="0">
                  <c:v>2017/18</c:v>
                </c:pt>
                <c:pt idx="1">
                  <c:v>2018/19</c:v>
                </c:pt>
              </c:strCache>
            </c:strRef>
          </c:cat>
          <c:val>
            <c:numRef>
              <c:f>LOR!$S$7:$S$14</c:f>
              <c:numCache>
                <c:formatCode>General</c:formatCode>
                <c:ptCount val="8"/>
                <c:pt idx="2" formatCode="0%">
                  <c:v>0.79</c:v>
                </c:pt>
              </c:numCache>
            </c:numRef>
          </c:val>
          <c:extLst>
            <c:ext xmlns:c16="http://schemas.microsoft.com/office/drawing/2014/chart" uri="{C3380CC4-5D6E-409C-BE32-E72D297353CC}">
              <c16:uniqueId val="{00000001-3816-43CB-95D4-E877821AD51C}"/>
            </c:ext>
          </c:extLst>
        </c:ser>
        <c:ser>
          <c:idx val="2"/>
          <c:order val="2"/>
          <c:tx>
            <c:strRef>
              <c:f>LOR!$T$2</c:f>
              <c:strCache>
                <c:ptCount val="1"/>
                <c:pt idx="0">
                  <c:v>Sector Pos Prog Rate</c:v>
                </c:pt>
              </c:strCache>
            </c:strRef>
          </c:tx>
          <c:spPr>
            <a:solidFill>
              <a:schemeClr val="bg1">
                <a:lumMod val="65000"/>
              </a:schemeClr>
            </a:solidFill>
            <a:ln w="12700">
              <a:solidFill>
                <a:schemeClr val="tx1"/>
              </a:solidFill>
            </a:ln>
          </c:spPr>
          <c:invertIfNegative val="0"/>
          <c:dLbls>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(LOR!$Q$8,LOR!$Q$12)</c:f>
              <c:strCache>
                <c:ptCount val="2"/>
                <c:pt idx="0">
                  <c:v>2017/18</c:v>
                </c:pt>
                <c:pt idx="1">
                  <c:v>2018/19</c:v>
                </c:pt>
              </c:strCache>
            </c:strRef>
          </c:cat>
          <c:val>
            <c:numRef>
              <c:f>LOR!$T$7:$T$15</c:f>
              <c:numCache>
                <c:formatCode>General</c:formatCode>
                <c:ptCount val="9"/>
                <c:pt idx="3" formatCode="0%">
                  <c:v>0.73667047122126206</c:v>
                </c:pt>
                <c:pt idx="7" formatCode="0%">
                  <c:v>0.74532297917402046</c:v>
                </c:pt>
              </c:numCache>
            </c:numRef>
          </c:val>
          <c:extLst>
            <c:ext xmlns:c16="http://schemas.microsoft.com/office/drawing/2014/chart" uri="{C3380CC4-5D6E-409C-BE32-E72D297353CC}">
              <c16:uniqueId val="{00000002-3816-43CB-95D4-E877821AD51C}"/>
            </c:ext>
          </c:extLst>
        </c:ser>
        <c:ser>
          <c:idx val="3"/>
          <c:order val="3"/>
          <c:tx>
            <c:strRef>
              <c:f>LOR!$U$2</c:f>
              <c:strCache>
                <c:ptCount val="1"/>
                <c:pt idx="0">
                  <c:v>Dark Green</c:v>
                </c:pt>
              </c:strCache>
            </c:strRef>
          </c:tx>
          <c:spPr>
            <a:solidFill>
              <a:srgbClr val="339966"/>
            </a:solidFill>
            <a:ln w="12700">
              <a:solidFill>
                <a:schemeClr val="tx1"/>
              </a:solidFill>
            </a:ln>
          </c:spPr>
          <c:invertIfNegative val="0"/>
          <c:dLbls>
            <c:dLbl>
              <c:idx val="5"/>
              <c:numFmt formatCode="&quot;Engagement: &quot;0%;;;" sourceLinked="0"/>
              <c:spPr/>
              <c:txPr>
                <a:bodyPr rot="-5400000" vert="horz"/>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3-3816-43CB-95D4-E877821AD51C}"/>
                </c:ext>
              </c:extLst>
            </c:dLbl>
            <c:numFmt formatCode="&quot;Level 1: &quot;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(LOR!$Q$8,LOR!$Q$12)</c:f>
              <c:strCache>
                <c:ptCount val="2"/>
                <c:pt idx="0">
                  <c:v>2017/18</c:v>
                </c:pt>
                <c:pt idx="1">
                  <c:v>2018/19</c:v>
                </c:pt>
              </c:strCache>
            </c:strRef>
          </c:cat>
          <c:val>
            <c:numRef>
              <c:f>LOR!$U$7:$U$15</c:f>
              <c:numCache>
                <c:formatCode>0%</c:formatCode>
                <c:ptCount val="9"/>
                <c:pt idx="5">
                  <c:v>0</c:v>
                </c:pt>
                <c:pt idx="6">
                  <c:v>0.8</c:v>
                </c:pt>
              </c:numCache>
            </c:numRef>
          </c:val>
          <c:extLst>
            <c:ext xmlns:c16="http://schemas.microsoft.com/office/drawing/2014/chart" uri="{C3380CC4-5D6E-409C-BE32-E72D297353CC}">
              <c16:uniqueId val="{00000004-3816-43CB-95D4-E877821AD51C}"/>
            </c:ext>
          </c:extLst>
        </c:ser>
        <c:ser>
          <c:idx val="4"/>
          <c:order val="4"/>
          <c:tx>
            <c:strRef>
              <c:f>LOR!$V$2</c:f>
              <c:strCache>
                <c:ptCount val="1"/>
                <c:pt idx="0">
                  <c:v>Green</c:v>
                </c:pt>
              </c:strCache>
            </c:strRef>
          </c:tx>
          <c:spPr>
            <a:solidFill>
              <a:srgbClr val="CCFFCC"/>
            </a:solidFill>
            <a:ln w="12700">
              <a:solidFill>
                <a:schemeClr val="tx1"/>
              </a:solidFill>
            </a:ln>
          </c:spPr>
          <c:invertIfNegative val="0"/>
          <c:dLbls>
            <c:dLbl>
              <c:idx val="5"/>
              <c:numFmt formatCode="&quot;Engagement: &quot;0%;;;" sourceLinked="0"/>
              <c:spPr/>
              <c:txPr>
                <a:bodyPr rot="-5400000" vert="horz"/>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5-3816-43CB-95D4-E877821AD51C}"/>
                </c:ext>
              </c:extLst>
            </c:dLbl>
            <c:numFmt formatCode="&quot;Level 1: &quot;0%;;;" sourceLinked="0"/>
            <c:spPr>
              <a:noFill/>
              <a:ln>
                <a:noFill/>
              </a:ln>
              <a:effectLst/>
            </c:spPr>
            <c:txPr>
              <a:bodyPr rot="-5400000" vert="horz"/>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(LOR!$Q$8,LOR!$Q$12)</c:f>
              <c:strCache>
                <c:ptCount val="2"/>
                <c:pt idx="0">
                  <c:v>2017/18</c:v>
                </c:pt>
                <c:pt idx="1">
                  <c:v>2018/19</c:v>
                </c:pt>
              </c:strCache>
            </c:strRef>
          </c:cat>
          <c:val>
            <c:numRef>
              <c:f>LOR!$V$7:$V$15</c:f>
              <c:numCache>
                <c:formatCode>0%</c:formatCode>
                <c:ptCount val="9"/>
                <c:pt idx="5">
                  <c:v>0.73</c:v>
                </c:pt>
                <c:pt idx="6">
                  <c:v>0</c:v>
                </c:pt>
              </c:numCache>
            </c:numRef>
          </c:val>
          <c:extLst>
            <c:ext xmlns:c16="http://schemas.microsoft.com/office/drawing/2014/chart" uri="{C3380CC4-5D6E-409C-BE32-E72D297353CC}">
              <c16:uniqueId val="{00000006-3816-43CB-95D4-E877821AD51C}"/>
            </c:ext>
          </c:extLst>
        </c:ser>
        <c:ser>
          <c:idx val="5"/>
          <c:order val="5"/>
          <c:tx>
            <c:strRef>
              <c:f>LOR!$W$2</c:f>
              <c:strCache>
                <c:ptCount val="1"/>
                <c:pt idx="0">
                  <c:v>Orange</c:v>
                </c:pt>
              </c:strCache>
            </c:strRef>
          </c:tx>
          <c:spPr>
            <a:solidFill>
              <a:srgbClr val="FF9900"/>
            </a:solidFill>
            <a:ln w="12700">
              <a:solidFill>
                <a:schemeClr val="tx1"/>
              </a:solidFill>
            </a:ln>
          </c:spPr>
          <c:invertIfNegative val="0"/>
          <c:dLbls>
            <c:dLbl>
              <c:idx val="1"/>
              <c:numFmt formatCode="&quot;Engagement: &quot;0%;;;" sourceLinked="0"/>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7-3816-43CB-95D4-E877821AD51C}"/>
                </c:ext>
              </c:extLst>
            </c:dLbl>
            <c:dLbl>
              <c:idx val="2"/>
              <c:numFmt formatCode="&quot;Level 1: &quot;0%;;;" sourceLinked="0"/>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8-3816-43CB-95D4-E877821AD51C}"/>
                </c:ext>
              </c:extLst>
            </c:dLbl>
            <c:dLbl>
              <c:idx val="5"/>
              <c:numFmt formatCode="&quot;Engagement: &quot;0%;;;" sourceLinked="0"/>
              <c:spPr/>
              <c:txPr>
                <a:bodyPr rot="-5400000" vert="horz"/>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9-3816-43CB-95D4-E877821AD51C}"/>
                </c:ext>
              </c:extLst>
            </c:dLbl>
            <c:dLbl>
              <c:idx val="6"/>
              <c:numFmt formatCode="&quot;Level 1: &quot;0%;;;" sourceLinked="0"/>
              <c:spPr/>
              <c:txPr>
                <a:bodyPr rot="-5400000" vert="horz"/>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A-3816-43CB-95D4-E877821AD51C}"/>
                </c:ext>
              </c:extLst>
            </c:dLbl>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(LOR!$Q$8,LOR!$Q$12)</c:f>
              <c:strCache>
                <c:ptCount val="2"/>
                <c:pt idx="0">
                  <c:v>2017/18</c:v>
                </c:pt>
                <c:pt idx="1">
                  <c:v>2018/19</c:v>
                </c:pt>
              </c:strCache>
            </c:strRef>
          </c:cat>
          <c:val>
            <c:numRef>
              <c:f>LOR!$W$7:$W$15</c:f>
              <c:numCache>
                <c:formatCode>0%</c:formatCode>
                <c:ptCount val="9"/>
                <c:pt idx="5">
                  <c:v>0</c:v>
                </c:pt>
                <c:pt idx="6">
                  <c:v>0</c:v>
                </c:pt>
              </c:numCache>
            </c:numRef>
          </c:val>
          <c:extLst>
            <c:ext xmlns:c16="http://schemas.microsoft.com/office/drawing/2014/chart" uri="{C3380CC4-5D6E-409C-BE32-E72D297353CC}">
              <c16:uniqueId val="{0000000B-3816-43CB-95D4-E877821AD51C}"/>
            </c:ext>
          </c:extLst>
        </c:ser>
        <c:ser>
          <c:idx val="6"/>
          <c:order val="6"/>
          <c:tx>
            <c:strRef>
              <c:f>LOR!$X$2</c:f>
              <c:strCache>
                <c:ptCount val="1"/>
                <c:pt idx="0">
                  <c:v>Red</c:v>
                </c:pt>
              </c:strCache>
            </c:strRef>
          </c:tx>
          <c:spPr>
            <a:solidFill>
              <a:srgbClr val="FF0000"/>
            </a:solidFill>
            <a:ln w="12700">
              <a:solidFill>
                <a:schemeClr val="tx1"/>
              </a:solidFill>
            </a:ln>
          </c:spPr>
          <c:invertIfNegative val="0"/>
          <c:dLbls>
            <c:dLbl>
              <c:idx val="1"/>
              <c:numFmt formatCode="&quot;Engagement: &quot;0%;;;" sourceLinked="0"/>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C-3816-43CB-95D4-E877821AD51C}"/>
                </c:ext>
              </c:extLst>
            </c:dLbl>
            <c:dLbl>
              <c:idx val="2"/>
              <c:numFmt formatCode="&quot;Level 1: &quot;0%;;;" sourceLinked="0"/>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D-3816-43CB-95D4-E877821AD51C}"/>
                </c:ext>
              </c:extLst>
            </c:dLbl>
            <c:dLbl>
              <c:idx val="5"/>
              <c:numFmt formatCode="&quot;Engagement: &quot;0%;;;" sourceLinked="0"/>
              <c:spPr/>
              <c:txPr>
                <a:bodyPr rot="-5400000" vert="horz"/>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E-3816-43CB-95D4-E877821AD51C}"/>
                </c:ext>
              </c:extLst>
            </c:dLbl>
            <c:dLbl>
              <c:idx val="6"/>
              <c:numFmt formatCode="&quot;Level 1: &quot;0%;;;" sourceLinked="0"/>
              <c:spPr/>
              <c:txPr>
                <a:bodyPr rot="-5400000" vert="horz"/>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extLst>
                <c:ext xmlns:c16="http://schemas.microsoft.com/office/drawing/2014/chart" uri="{C3380CC4-5D6E-409C-BE32-E72D297353CC}">
                  <c16:uniqueId val="{0000000F-3816-43CB-95D4-E877821AD51C}"/>
                </c:ext>
              </c:extLst>
            </c:dLbl>
            <c:numFmt formatCode="0%;;;" sourceLinked="0"/>
            <c:spPr>
              <a:noFill/>
              <a:ln>
                <a:noFill/>
              </a:ln>
              <a:effectLst/>
            </c:spPr>
            <c:txPr>
              <a:bodyPr/>
              <a:lstStyle/>
              <a:p>
                <a:pPr>
                  <a:defRPr>
                    <a:latin typeface="Arial" panose="020B0604020202020204" pitchFamily="34" charset="0"/>
                    <a:cs typeface="Arial" panose="020B0604020202020204" pitchFamily="34" charset="0"/>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(LOR!$Q$8,LOR!$Q$12)</c:f>
              <c:strCache>
                <c:ptCount val="2"/>
                <c:pt idx="0">
                  <c:v>2017/18</c:v>
                </c:pt>
                <c:pt idx="1">
                  <c:v>2018/19</c:v>
                </c:pt>
              </c:strCache>
            </c:strRef>
          </c:cat>
          <c:val>
            <c:numRef>
              <c:f>LOR!$X$7:$X$15</c:f>
              <c:numCache>
                <c:formatCode>0%</c:formatCode>
                <c:ptCount val="9"/>
                <c:pt idx="5">
                  <c:v>0</c:v>
                </c:pt>
                <c:pt idx="6">
                  <c:v>0</c:v>
                </c:pt>
              </c:numCache>
            </c:numRef>
          </c:val>
          <c:extLst>
            <c:ext xmlns:c16="http://schemas.microsoft.com/office/drawing/2014/chart" uri="{C3380CC4-5D6E-409C-BE32-E72D297353CC}">
              <c16:uniqueId val="{00000010-3816-43CB-95D4-E877821AD51C}"/>
            </c:ext>
          </c:extLst>
        </c:ser>
        <c:dLbls>
          <c:showLegendKey val="0"/>
          <c:showVal val="0"/>
          <c:showCatName val="0"/>
          <c:showSerName val="0"/>
          <c:showPercent val="0"/>
          <c:showBubbleSize val="0"/>
        </c:dLbls>
        <c:gapWidth val="0"/>
        <c:overlap val="100"/>
        <c:axId val="222828800"/>
        <c:axId val="222851072"/>
      </c:barChart>
      <c:barChart>
        <c:barDir val="col"/>
        <c:grouping val="stacked"/>
        <c:varyColors val="0"/>
        <c:ser>
          <c:idx val="7"/>
          <c:order val="7"/>
          <c:invertIfNegative val="0"/>
          <c:cat>
            <c:strRef>
              <c:f>(LOR!$Q$8,LOR!$Q$12)</c:f>
              <c:strCache>
                <c:ptCount val="2"/>
                <c:pt idx="0">
                  <c:v>2017/18</c:v>
                </c:pt>
                <c:pt idx="1">
                  <c:v>2018/19</c:v>
                </c:pt>
              </c:strCache>
            </c:strRef>
          </c:cat>
          <c:val>
            <c:numRef>
              <c:f>LOR!$S$32:$S$33</c:f>
              <c:numCache>
                <c:formatCode>General</c:formatCode>
                <c:ptCount val="2"/>
              </c:numCache>
            </c:numRef>
          </c:val>
          <c:extLst>
            <c:ext xmlns:c16="http://schemas.microsoft.com/office/drawing/2014/chart" uri="{C3380CC4-5D6E-409C-BE32-E72D297353CC}">
              <c16:uniqueId val="{00000011-3816-43CB-95D4-E877821AD51C}"/>
            </c:ext>
          </c:extLst>
        </c:ser>
        <c:dLbls>
          <c:showLegendKey val="0"/>
          <c:showVal val="0"/>
          <c:showCatName val="0"/>
          <c:showSerName val="0"/>
          <c:showPercent val="0"/>
          <c:showBubbleSize val="0"/>
        </c:dLbls>
        <c:gapWidth val="0"/>
        <c:overlap val="100"/>
        <c:axId val="222852608"/>
        <c:axId val="222854144"/>
      </c:barChart>
      <c:catAx>
        <c:axId val="222828800"/>
        <c:scaling>
          <c:orientation val="minMax"/>
        </c:scaling>
        <c:delete val="0"/>
        <c:axPos val="t"/>
        <c:numFmt formatCode="General" sourceLinked="1"/>
        <c:majorTickMark val="none"/>
        <c:minorTickMark val="none"/>
        <c:tickLblPos val="nextTo"/>
        <c:spPr>
          <a:ln>
            <a:solidFill>
              <a:schemeClr val="tx1"/>
            </a:solidFill>
          </a:ln>
        </c:spPr>
        <c:txPr>
          <a:bodyPr/>
          <a:lstStyle/>
          <a:p>
            <a:pPr>
              <a:defRPr>
                <a:solidFill>
                  <a:schemeClr val="bg1"/>
                </a:solidFill>
              </a:defRPr>
            </a:pPr>
            <a:endParaRPr lang="en-US"/>
          </a:p>
        </c:txPr>
        <c:crossAx val="222851072"/>
        <c:crosses val="max"/>
        <c:auto val="1"/>
        <c:lblAlgn val="ctr"/>
        <c:lblOffset val="100"/>
        <c:noMultiLvlLbl val="0"/>
      </c:catAx>
      <c:valAx>
        <c:axId val="222851072"/>
        <c:scaling>
          <c:orientation val="minMax"/>
          <c:max val="1"/>
          <c:min val="0"/>
        </c:scaling>
        <c:delete val="0"/>
        <c:axPos val="l"/>
        <c:majorGridlines/>
        <c:numFmt formatCode="0%" sourceLinked="0"/>
        <c:majorTickMark val="out"/>
        <c:minorTickMark val="none"/>
        <c:tickLblPos val="nextTo"/>
        <c:spPr>
          <a:ln>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222828800"/>
        <c:crosses val="autoZero"/>
        <c:crossBetween val="midCat"/>
        <c:majorUnit val="0.2"/>
      </c:valAx>
      <c:catAx>
        <c:axId val="222852608"/>
        <c:scaling>
          <c:orientation val="minMax"/>
        </c:scaling>
        <c:delete val="0"/>
        <c:axPos val="b"/>
        <c:numFmt formatCode="General" sourceLinked="1"/>
        <c:majorTickMark val="out"/>
        <c:minorTickMark val="none"/>
        <c:tickLblPos val="nextTo"/>
        <c:spPr>
          <a:ln>
            <a:solidFill>
              <a:schemeClr val="tx1"/>
            </a:solidFill>
          </a:ln>
        </c:spPr>
        <c:txPr>
          <a:bodyPr/>
          <a:lstStyle/>
          <a:p>
            <a:pPr>
              <a:defRPr>
                <a:latin typeface="Arial" panose="020B0604020202020204" pitchFamily="34" charset="0"/>
                <a:cs typeface="Arial" panose="020B0604020202020204" pitchFamily="34" charset="0"/>
              </a:defRPr>
            </a:pPr>
            <a:endParaRPr lang="en-US"/>
          </a:p>
        </c:txPr>
        <c:crossAx val="222854144"/>
        <c:crosses val="autoZero"/>
        <c:auto val="1"/>
        <c:lblAlgn val="ctr"/>
        <c:lblOffset val="100"/>
        <c:noMultiLvlLbl val="0"/>
      </c:catAx>
      <c:valAx>
        <c:axId val="222854144"/>
        <c:scaling>
          <c:orientation val="minMax"/>
        </c:scaling>
        <c:delete val="1"/>
        <c:axPos val="r"/>
        <c:numFmt formatCode="General" sourceLinked="1"/>
        <c:majorTickMark val="out"/>
        <c:minorTickMark val="none"/>
        <c:tickLblPos val="nextTo"/>
        <c:crossAx val="222852608"/>
        <c:crosses val="max"/>
        <c:crossBetween val="between"/>
      </c:valAx>
      <c:spPr>
        <a:ln w="9525">
          <a:solidFill>
            <a:schemeClr val="tx1"/>
          </a:solidFill>
        </a:ln>
      </c:spPr>
    </c:plotArea>
    <c:legend>
      <c:legendPos val="b"/>
      <c:legendEntry>
        <c:idx val="0"/>
        <c:delete val="1"/>
      </c:legendEntry>
      <c:legendEntry>
        <c:idx val="1"/>
        <c:delete val="1"/>
      </c:legendEntry>
      <c:legendEntry>
        <c:idx val="3"/>
        <c:delete val="1"/>
      </c:legendEntry>
      <c:legendEntry>
        <c:idx val="4"/>
        <c:delete val="1"/>
      </c:legendEntry>
      <c:legendEntry>
        <c:idx val="5"/>
        <c:delete val="1"/>
      </c:legendEntry>
      <c:legendEntry>
        <c:idx val="6"/>
        <c:delete val="1"/>
      </c:legendEntry>
      <c:legendEntry>
        <c:idx val="7"/>
        <c:delete val="1"/>
      </c:legendEntry>
      <c:layout>
        <c:manualLayout>
          <c:xMode val="edge"/>
          <c:yMode val="edge"/>
          <c:x val="0.70705414195142124"/>
          <c:y val="0.91132756195530806"/>
          <c:w val="0.29294585804857876"/>
          <c:h val="6.2826235118400242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ln>
      <a:solidFill>
        <a:schemeClr val="tx1"/>
      </a:solidFill>
    </a:ln>
  </c:spPr>
  <c:printSettings>
    <c:headerFooter/>
    <c:pageMargins b="0.75" l="0.7" r="0.7" t="0.75" header="0.3" footer="0.3"/>
    <c:pageSetup/>
  </c:printSettings>
</c:chartSpace>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fmlaLink="Providers!$A$21" lockText="1" noThreeD="1"/>
</file>

<file path=xl/ctrlProps/ctrlProp20.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66675</xdr:colOff>
      <xdr:row>0</xdr:row>
      <xdr:rowOff>57150</xdr:rowOff>
    </xdr:from>
    <xdr:to>
      <xdr:col>0</xdr:col>
      <xdr:colOff>1543050</xdr:colOff>
      <xdr:row>6</xdr:row>
      <xdr:rowOff>47625</xdr:rowOff>
    </xdr:to>
    <xdr:pic>
      <xdr:nvPicPr>
        <xdr:cNvPr id="2" name="Picture 1" descr="WG_positive_40mm"/>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5" y="57150"/>
          <a:ext cx="1476375" cy="1400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5257800</xdr:colOff>
      <xdr:row>0</xdr:row>
      <xdr:rowOff>9525</xdr:rowOff>
    </xdr:from>
    <xdr:to>
      <xdr:col>0</xdr:col>
      <xdr:colOff>6686550</xdr:colOff>
      <xdr:row>4</xdr:row>
      <xdr:rowOff>38100</xdr:rowOff>
    </xdr:to>
    <xdr:pic>
      <xdr:nvPicPr>
        <xdr:cNvPr id="3" name="Picture 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57800" y="9525"/>
          <a:ext cx="1428750" cy="990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xdr:row>
          <xdr:rowOff>9525</xdr:rowOff>
        </xdr:from>
        <xdr:to>
          <xdr:col>5</xdr:col>
          <xdr:colOff>0</xdr:colOff>
          <xdr:row>31</xdr:row>
          <xdr:rowOff>28575</xdr:rowOff>
        </xdr:to>
        <xdr:sp macro="" textlink="">
          <xdr:nvSpPr>
            <xdr:cNvPr id="2232321" name="Group Box 1" hidden="1">
              <a:extLst>
                <a:ext uri="{63B3BB69-23CF-44E3-9099-C40C66FF867C}">
                  <a14:compatExt spid="_x0000_s223232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en-GB" sz="800" b="0" i="0" u="none" strike="noStrike" baseline="0">
                  <a:solidFill>
                    <a:srgbClr val="000000"/>
                  </a:solidFill>
                  <a:latin typeface="Tahoma"/>
                  <a:ea typeface="Tahoma"/>
                  <a:cs typeface="Tahoma"/>
                </a:rPr>
                <a:t>Select Work Based Learning Provider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xdr:row>
          <xdr:rowOff>38100</xdr:rowOff>
        </xdr:from>
        <xdr:to>
          <xdr:col>4</xdr:col>
          <xdr:colOff>647700</xdr:colOff>
          <xdr:row>3</xdr:row>
          <xdr:rowOff>47625</xdr:rowOff>
        </xdr:to>
        <xdr:sp macro="" textlink="">
          <xdr:nvSpPr>
            <xdr:cNvPr id="2232322" name="Option Button 2" hidden="1">
              <a:extLst>
                <a:ext uri="{63B3BB69-23CF-44E3-9099-C40C66FF867C}">
                  <a14:compatExt spid="_x0000_s22323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Acorn Learning Solutions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3</xdr:row>
          <xdr:rowOff>142875</xdr:rowOff>
        </xdr:from>
        <xdr:to>
          <xdr:col>4</xdr:col>
          <xdr:colOff>647700</xdr:colOff>
          <xdr:row>4</xdr:row>
          <xdr:rowOff>152400</xdr:rowOff>
        </xdr:to>
        <xdr:sp macro="" textlink="">
          <xdr:nvSpPr>
            <xdr:cNvPr id="2232323" name="Option Button 3" hidden="1">
              <a:extLst>
                <a:ext uri="{63B3BB69-23CF-44E3-9099-C40C66FF867C}">
                  <a14:compatExt spid="_x0000_s2232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ACT Ltd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5</xdr:row>
          <xdr:rowOff>57150</xdr:rowOff>
        </xdr:from>
        <xdr:to>
          <xdr:col>4</xdr:col>
          <xdr:colOff>647700</xdr:colOff>
          <xdr:row>6</xdr:row>
          <xdr:rowOff>66675</xdr:rowOff>
        </xdr:to>
        <xdr:sp macro="" textlink="">
          <xdr:nvSpPr>
            <xdr:cNvPr id="2232324" name="Option Button 4" hidden="1">
              <a:extLst>
                <a:ext uri="{63B3BB69-23CF-44E3-9099-C40C66FF867C}">
                  <a14:compatExt spid="_x0000_s22323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Babcock Training Ltd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6</xdr:row>
          <xdr:rowOff>152400</xdr:rowOff>
        </xdr:from>
        <xdr:to>
          <xdr:col>4</xdr:col>
          <xdr:colOff>647700</xdr:colOff>
          <xdr:row>7</xdr:row>
          <xdr:rowOff>161925</xdr:rowOff>
        </xdr:to>
        <xdr:sp macro="" textlink="">
          <xdr:nvSpPr>
            <xdr:cNvPr id="2232325" name="Option Button 5" hidden="1">
              <a:extLst>
                <a:ext uri="{63B3BB69-23CF-44E3-9099-C40C66FF867C}">
                  <a14:compatExt spid="_x0000_s22323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Cambrian Training Company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8</xdr:row>
          <xdr:rowOff>57150</xdr:rowOff>
        </xdr:from>
        <xdr:to>
          <xdr:col>4</xdr:col>
          <xdr:colOff>647700</xdr:colOff>
          <xdr:row>9</xdr:row>
          <xdr:rowOff>66675</xdr:rowOff>
        </xdr:to>
        <xdr:sp macro="" textlink="">
          <xdr:nvSpPr>
            <xdr:cNvPr id="2232326" name="Option Button 6" hidden="1">
              <a:extLst>
                <a:ext uri="{63B3BB69-23CF-44E3-9099-C40C66FF867C}">
                  <a14:compatExt spid="_x0000_s22323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Cardiff and Vale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9</xdr:row>
          <xdr:rowOff>152400</xdr:rowOff>
        </xdr:from>
        <xdr:to>
          <xdr:col>4</xdr:col>
          <xdr:colOff>647700</xdr:colOff>
          <xdr:row>10</xdr:row>
          <xdr:rowOff>161925</xdr:rowOff>
        </xdr:to>
        <xdr:sp macro="" textlink="">
          <xdr:nvSpPr>
            <xdr:cNvPr id="2232327" name="Option Button 7" hidden="1">
              <a:extLst>
                <a:ext uri="{63B3BB69-23CF-44E3-9099-C40C66FF867C}">
                  <a14:compatExt spid="_x0000_s22323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CITB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11</xdr:row>
          <xdr:rowOff>47625</xdr:rowOff>
        </xdr:from>
        <xdr:to>
          <xdr:col>4</xdr:col>
          <xdr:colOff>647700</xdr:colOff>
          <xdr:row>12</xdr:row>
          <xdr:rowOff>57150</xdr:rowOff>
        </xdr:to>
        <xdr:sp macro="" textlink="">
          <xdr:nvSpPr>
            <xdr:cNvPr id="2232328" name="Option Button 8" hidden="1">
              <a:extLst>
                <a:ext uri="{63B3BB69-23CF-44E3-9099-C40C66FF867C}">
                  <a14:compatExt spid="_x0000_s22323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Coleg Cambria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12</xdr:row>
          <xdr:rowOff>152400</xdr:rowOff>
        </xdr:from>
        <xdr:to>
          <xdr:col>4</xdr:col>
          <xdr:colOff>647700</xdr:colOff>
          <xdr:row>13</xdr:row>
          <xdr:rowOff>161925</xdr:rowOff>
        </xdr:to>
        <xdr:sp macro="" textlink="">
          <xdr:nvSpPr>
            <xdr:cNvPr id="2232329" name="Option Button 9" hidden="1">
              <a:extLst>
                <a:ext uri="{63B3BB69-23CF-44E3-9099-C40C66FF867C}">
                  <a14:compatExt spid="_x0000_s22323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Gower College Swansea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14</xdr:row>
          <xdr:rowOff>47625</xdr:rowOff>
        </xdr:from>
        <xdr:to>
          <xdr:col>4</xdr:col>
          <xdr:colOff>647700</xdr:colOff>
          <xdr:row>15</xdr:row>
          <xdr:rowOff>57150</xdr:rowOff>
        </xdr:to>
        <xdr:sp macro="" textlink="">
          <xdr:nvSpPr>
            <xdr:cNvPr id="2232330" name="Option Button 10" hidden="1">
              <a:extLst>
                <a:ext uri="{63B3BB69-23CF-44E3-9099-C40C66FF867C}">
                  <a14:compatExt spid="_x0000_s22323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Grwp Llandrillo Menai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15</xdr:row>
          <xdr:rowOff>142875</xdr:rowOff>
        </xdr:from>
        <xdr:to>
          <xdr:col>4</xdr:col>
          <xdr:colOff>647700</xdr:colOff>
          <xdr:row>16</xdr:row>
          <xdr:rowOff>152400</xdr:rowOff>
        </xdr:to>
        <xdr:sp macro="" textlink="">
          <xdr:nvSpPr>
            <xdr:cNvPr id="2232331" name="Option Button 11" hidden="1">
              <a:extLst>
                <a:ext uri="{63B3BB69-23CF-44E3-9099-C40C66FF867C}">
                  <a14:compatExt spid="_x0000_s22323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ISA Training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17</xdr:row>
          <xdr:rowOff>47625</xdr:rowOff>
        </xdr:from>
        <xdr:to>
          <xdr:col>4</xdr:col>
          <xdr:colOff>647700</xdr:colOff>
          <xdr:row>18</xdr:row>
          <xdr:rowOff>57150</xdr:rowOff>
        </xdr:to>
        <xdr:sp macro="" textlink="">
          <xdr:nvSpPr>
            <xdr:cNvPr id="2232332" name="Option Button 12" hidden="1">
              <a:extLst>
                <a:ext uri="{63B3BB69-23CF-44E3-9099-C40C66FF867C}">
                  <a14:compatExt spid="_x0000_s22323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ITEC Training Solutions Ltd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18</xdr:row>
          <xdr:rowOff>133350</xdr:rowOff>
        </xdr:from>
        <xdr:to>
          <xdr:col>4</xdr:col>
          <xdr:colOff>647700</xdr:colOff>
          <xdr:row>19</xdr:row>
          <xdr:rowOff>142875</xdr:rowOff>
        </xdr:to>
        <xdr:sp macro="" textlink="">
          <xdr:nvSpPr>
            <xdr:cNvPr id="2232333" name="Option Button 13" hidden="1">
              <a:extLst>
                <a:ext uri="{63B3BB69-23CF-44E3-9099-C40C66FF867C}">
                  <a14:compatExt spid="_x0000_s22323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Marr Corporation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20</xdr:row>
          <xdr:rowOff>47625</xdr:rowOff>
        </xdr:from>
        <xdr:to>
          <xdr:col>4</xdr:col>
          <xdr:colOff>647700</xdr:colOff>
          <xdr:row>21</xdr:row>
          <xdr:rowOff>57150</xdr:rowOff>
        </xdr:to>
        <xdr:sp macro="" textlink="">
          <xdr:nvSpPr>
            <xdr:cNvPr id="2232334" name="Option Button 14" hidden="1">
              <a:extLst>
                <a:ext uri="{63B3BB69-23CF-44E3-9099-C40C66FF867C}">
                  <a14:compatExt spid="_x0000_s22323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Neath Port Talbot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21</xdr:row>
          <xdr:rowOff>142875</xdr:rowOff>
        </xdr:from>
        <xdr:to>
          <xdr:col>4</xdr:col>
          <xdr:colOff>647700</xdr:colOff>
          <xdr:row>22</xdr:row>
          <xdr:rowOff>152400</xdr:rowOff>
        </xdr:to>
        <xdr:sp macro="" textlink="">
          <xdr:nvSpPr>
            <xdr:cNvPr id="2232335" name="Option Button 15" hidden="1">
              <a:extLst>
                <a:ext uri="{63B3BB69-23CF-44E3-9099-C40C66FF867C}">
                  <a14:compatExt spid="_x0000_s22323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Pembrokeshire College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23</xdr:row>
          <xdr:rowOff>47625</xdr:rowOff>
        </xdr:from>
        <xdr:to>
          <xdr:col>4</xdr:col>
          <xdr:colOff>647700</xdr:colOff>
          <xdr:row>24</xdr:row>
          <xdr:rowOff>57150</xdr:rowOff>
        </xdr:to>
        <xdr:sp macro="" textlink="">
          <xdr:nvSpPr>
            <xdr:cNvPr id="2232336" name="Option Button 16" hidden="1">
              <a:extLst>
                <a:ext uri="{63B3BB69-23CF-44E3-9099-C40C66FF867C}">
                  <a14:compatExt spid="_x0000_s22323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People Plus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24</xdr:row>
          <xdr:rowOff>142875</xdr:rowOff>
        </xdr:from>
        <xdr:to>
          <xdr:col>4</xdr:col>
          <xdr:colOff>647700</xdr:colOff>
          <xdr:row>25</xdr:row>
          <xdr:rowOff>152400</xdr:rowOff>
        </xdr:to>
        <xdr:sp macro="" textlink="">
          <xdr:nvSpPr>
            <xdr:cNvPr id="2232337" name="Option Button 17" hidden="1">
              <a:extLst>
                <a:ext uri="{63B3BB69-23CF-44E3-9099-C40C66FF867C}">
                  <a14:compatExt spid="_x0000_s2232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Rathbone Cymru</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26</xdr:row>
          <xdr:rowOff>47625</xdr:rowOff>
        </xdr:from>
        <xdr:to>
          <xdr:col>4</xdr:col>
          <xdr:colOff>647700</xdr:colOff>
          <xdr:row>27</xdr:row>
          <xdr:rowOff>57150</xdr:rowOff>
        </xdr:to>
        <xdr:sp macro="" textlink="">
          <xdr:nvSpPr>
            <xdr:cNvPr id="2232338" name="Option Button 18" hidden="1">
              <a:extLst>
                <a:ext uri="{63B3BB69-23CF-44E3-9099-C40C66FF867C}">
                  <a14:compatExt spid="_x0000_s2232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The CADCentre UK Ltd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27</xdr:row>
          <xdr:rowOff>133350</xdr:rowOff>
        </xdr:from>
        <xdr:to>
          <xdr:col>4</xdr:col>
          <xdr:colOff>647700</xdr:colOff>
          <xdr:row>28</xdr:row>
          <xdr:rowOff>142875</xdr:rowOff>
        </xdr:to>
        <xdr:sp macro="" textlink="">
          <xdr:nvSpPr>
            <xdr:cNvPr id="2232340" name="Option Button 20" hidden="1">
              <a:extLst>
                <a:ext uri="{63B3BB69-23CF-44E3-9099-C40C66FF867C}">
                  <a14:compatExt spid="_x0000_s2232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Torfaen Training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180975</xdr:colOff>
          <xdr:row>29</xdr:row>
          <xdr:rowOff>47625</xdr:rowOff>
        </xdr:from>
        <xdr:to>
          <xdr:col>4</xdr:col>
          <xdr:colOff>647700</xdr:colOff>
          <xdr:row>30</xdr:row>
          <xdr:rowOff>57150</xdr:rowOff>
        </xdr:to>
        <xdr:sp macro="" textlink="">
          <xdr:nvSpPr>
            <xdr:cNvPr id="2232341" name="Option Button 21" hidden="1">
              <a:extLst>
                <a:ext uri="{63B3BB69-23CF-44E3-9099-C40C66FF867C}">
                  <a14:compatExt spid="_x0000_s22323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GB" sz="800" b="0" i="0" u="none" strike="noStrike" baseline="0">
                  <a:solidFill>
                    <a:srgbClr val="000000"/>
                  </a:solidFill>
                  <a:latin typeface="Tahoma"/>
                  <a:ea typeface="Tahoma"/>
                  <a:cs typeface="Tahoma"/>
                </a:rPr>
                <a:t>Vocational Skills Partnership</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38100</xdr:colOff>
      <xdr:row>1</xdr:row>
      <xdr:rowOff>38100</xdr:rowOff>
    </xdr:from>
    <xdr:to>
      <xdr:col>1</xdr:col>
      <xdr:colOff>2066925</xdr:colOff>
      <xdr:row>19</xdr:row>
      <xdr:rowOff>57150</xdr:rowOff>
    </xdr:to>
    <xdr:graphicFrame macro="">
      <xdr:nvGraphicFramePr>
        <xdr:cNvPr id="126999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2152650</xdr:colOff>
      <xdr:row>1</xdr:row>
      <xdr:rowOff>38100</xdr:rowOff>
    </xdr:from>
    <xdr:to>
      <xdr:col>5</xdr:col>
      <xdr:colOff>1581150</xdr:colOff>
      <xdr:row>19</xdr:row>
      <xdr:rowOff>57150</xdr:rowOff>
    </xdr:to>
    <xdr:graphicFrame macro="">
      <xdr:nvGraphicFramePr>
        <xdr:cNvPr id="1269997"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19</xdr:row>
      <xdr:rowOff>104775</xdr:rowOff>
    </xdr:from>
    <xdr:to>
      <xdr:col>1</xdr:col>
      <xdr:colOff>2066925</xdr:colOff>
      <xdr:row>38</xdr:row>
      <xdr:rowOff>314325</xdr:rowOff>
    </xdr:to>
    <xdr:graphicFrame macro="">
      <xdr:nvGraphicFramePr>
        <xdr:cNvPr id="126999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ov.wales/post-16-quality-and-data-management" TargetMode="External"/><Relationship Id="rId1" Type="http://schemas.openxmlformats.org/officeDocument/2006/relationships/hyperlink" Target="https://gov.wales/apprenticeships-skills-and-training"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B86"/>
  <sheetViews>
    <sheetView showGridLines="0" tabSelected="1" view="pageBreakPreview" zoomScaleNormal="100" zoomScaleSheetLayoutView="100" workbookViewId="0">
      <selection activeCell="A14" sqref="A14"/>
    </sheetView>
  </sheetViews>
  <sheetFormatPr defaultRowHeight="15"/>
  <cols>
    <col min="1" max="1" width="80.44140625" style="107" customWidth="1"/>
    <col min="2" max="2" width="35.5546875" style="107" customWidth="1"/>
    <col min="3" max="16384" width="8.88671875" style="107"/>
  </cols>
  <sheetData>
    <row r="1" spans="1:1" ht="20.25">
      <c r="A1" s="106"/>
    </row>
    <row r="2" spans="1:1" ht="20.25">
      <c r="A2" s="106"/>
    </row>
    <row r="3" spans="1:1" ht="20.25">
      <c r="A3" s="106"/>
    </row>
    <row r="5" spans="1:1" ht="20.25">
      <c r="A5" s="106"/>
    </row>
    <row r="6" spans="1:1">
      <c r="A6" s="108"/>
    </row>
    <row r="7" spans="1:1">
      <c r="A7" s="108"/>
    </row>
    <row r="8" spans="1:1" ht="20.25">
      <c r="A8" s="106" t="s">
        <v>129</v>
      </c>
    </row>
    <row r="9" spans="1:1">
      <c r="A9" s="109"/>
    </row>
    <row r="10" spans="1:1">
      <c r="A10" s="109" t="s">
        <v>97</v>
      </c>
    </row>
    <row r="11" spans="1:1">
      <c r="A11" s="109"/>
    </row>
    <row r="12" spans="1:1" ht="18">
      <c r="A12" s="110" t="s">
        <v>98</v>
      </c>
    </row>
    <row r="13" spans="1:1">
      <c r="A13" s="108"/>
    </row>
    <row r="14" spans="1:1" ht="45">
      <c r="A14" s="148" t="s">
        <v>130</v>
      </c>
    </row>
    <row r="15" spans="1:1">
      <c r="A15" s="111"/>
    </row>
    <row r="16" spans="1:1" ht="30">
      <c r="A16" s="141" t="s">
        <v>146</v>
      </c>
    </row>
    <row r="17" spans="1:2">
      <c r="A17" s="141"/>
    </row>
    <row r="18" spans="1:2" ht="18">
      <c r="A18" s="112" t="s">
        <v>99</v>
      </c>
    </row>
    <row r="19" spans="1:2">
      <c r="A19" s="111"/>
    </row>
    <row r="20" spans="1:2" ht="75">
      <c r="A20" s="148" t="s">
        <v>131</v>
      </c>
    </row>
    <row r="21" spans="1:2">
      <c r="A21" s="111"/>
    </row>
    <row r="22" spans="1:2" ht="60">
      <c r="A22" s="111" t="s">
        <v>100</v>
      </c>
    </row>
    <row r="23" spans="1:2">
      <c r="A23" s="111"/>
    </row>
    <row r="24" spans="1:2" ht="18">
      <c r="A24" s="112" t="s">
        <v>101</v>
      </c>
    </row>
    <row r="25" spans="1:2">
      <c r="A25" s="111"/>
    </row>
    <row r="26" spans="1:2" ht="30">
      <c r="A26" s="148" t="s">
        <v>132</v>
      </c>
    </row>
    <row r="27" spans="1:2" ht="15.75" thickBot="1">
      <c r="A27" s="111"/>
    </row>
    <row r="28" spans="1:2" ht="60.75" customHeight="1">
      <c r="A28" s="113" t="s">
        <v>102</v>
      </c>
      <c r="B28" s="114"/>
    </row>
    <row r="29" spans="1:2" ht="60.75" customHeight="1">
      <c r="A29" s="115" t="s">
        <v>103</v>
      </c>
      <c r="B29" s="114"/>
    </row>
    <row r="30" spans="1:2" ht="63" customHeight="1">
      <c r="A30" s="152" t="s">
        <v>104</v>
      </c>
      <c r="B30" s="153"/>
    </row>
    <row r="31" spans="1:2" ht="15.75" hidden="1" customHeight="1">
      <c r="A31" s="152"/>
      <c r="B31" s="153"/>
    </row>
    <row r="32" spans="1:2" ht="45" thickBot="1">
      <c r="A32" s="116" t="s">
        <v>105</v>
      </c>
      <c r="B32" s="114"/>
    </row>
    <row r="33" spans="1:2">
      <c r="A33" s="111"/>
    </row>
    <row r="34" spans="1:2">
      <c r="A34" s="148" t="s">
        <v>133</v>
      </c>
    </row>
    <row r="35" spans="1:2" ht="19.5">
      <c r="A35" s="117" t="s">
        <v>106</v>
      </c>
    </row>
    <row r="36" spans="1:2" ht="15.75">
      <c r="A36" s="118" t="s">
        <v>106</v>
      </c>
    </row>
    <row r="37" spans="1:2">
      <c r="A37" s="111" t="s">
        <v>107</v>
      </c>
    </row>
    <row r="38" spans="1:2">
      <c r="A38" s="111"/>
    </row>
    <row r="39" spans="1:2" ht="27.75" customHeight="1">
      <c r="A39" s="154" t="s">
        <v>134</v>
      </c>
      <c r="B39" s="119"/>
    </row>
    <row r="40" spans="1:2" ht="15" hidden="1" customHeight="1">
      <c r="A40" s="154"/>
      <c r="B40" s="119"/>
    </row>
    <row r="41" spans="1:2" ht="33" customHeight="1">
      <c r="A41" s="154"/>
      <c r="B41" s="120"/>
    </row>
    <row r="42" spans="1:2">
      <c r="A42" s="154"/>
      <c r="B42" s="121"/>
    </row>
    <row r="43" spans="1:2" ht="19.5" customHeight="1">
      <c r="A43" s="154" t="s">
        <v>136</v>
      </c>
      <c r="B43" s="120"/>
    </row>
    <row r="44" spans="1:2">
      <c r="A44" s="154"/>
      <c r="B44" s="119"/>
    </row>
    <row r="45" spans="1:2" ht="60.75" customHeight="1">
      <c r="A45" s="154"/>
      <c r="B45" s="120"/>
    </row>
    <row r="46" spans="1:2" ht="16.5" customHeight="1">
      <c r="A46" s="122"/>
      <c r="B46" s="120"/>
    </row>
    <row r="47" spans="1:2" ht="31.5" thickBot="1">
      <c r="A47" s="111" t="s">
        <v>108</v>
      </c>
    </row>
    <row r="48" spans="1:2" ht="15.75" thickBot="1">
      <c r="A48" s="123" t="s">
        <v>32</v>
      </c>
    </row>
    <row r="49" spans="1:2" ht="15.75" thickBot="1">
      <c r="A49" s="124" t="s">
        <v>2</v>
      </c>
    </row>
    <row r="50" spans="1:2" ht="15.75" thickBot="1">
      <c r="A50" s="125" t="s">
        <v>5</v>
      </c>
    </row>
    <row r="51" spans="1:2" ht="15.75" thickBot="1">
      <c r="A51" s="126" t="s">
        <v>36</v>
      </c>
    </row>
    <row r="52" spans="1:2">
      <c r="A52" s="109"/>
    </row>
    <row r="53" spans="1:2" ht="30">
      <c r="A53" s="127" t="s">
        <v>109</v>
      </c>
    </row>
    <row r="54" spans="1:2">
      <c r="A54" s="109"/>
    </row>
    <row r="55" spans="1:2">
      <c r="A55" s="109" t="s">
        <v>110</v>
      </c>
    </row>
    <row r="56" spans="1:2">
      <c r="A56" s="128" t="s">
        <v>111</v>
      </c>
    </row>
    <row r="57" spans="1:2">
      <c r="A57" s="129" t="s">
        <v>112</v>
      </c>
    </row>
    <row r="58" spans="1:2">
      <c r="A58" s="130" t="s">
        <v>113</v>
      </c>
    </row>
    <row r="59" spans="1:2">
      <c r="A59" s="131" t="s">
        <v>114</v>
      </c>
    </row>
    <row r="60" spans="1:2">
      <c r="A60" s="132" t="s">
        <v>115</v>
      </c>
    </row>
    <row r="61" spans="1:2">
      <c r="A61" s="109"/>
    </row>
    <row r="62" spans="1:2">
      <c r="A62" s="155" t="s">
        <v>116</v>
      </c>
      <c r="B62" s="120"/>
    </row>
    <row r="63" spans="1:2">
      <c r="A63" s="155"/>
      <c r="B63" s="120"/>
    </row>
    <row r="64" spans="1:2">
      <c r="A64" s="109"/>
    </row>
    <row r="65" spans="1:2" ht="24" customHeight="1" thickBot="1">
      <c r="A65" s="133" t="s">
        <v>117</v>
      </c>
      <c r="B65" s="133"/>
    </row>
    <row r="66" spans="1:2" ht="15.75" thickBot="1">
      <c r="A66" s="134" t="s">
        <v>24</v>
      </c>
    </row>
    <row r="67" spans="1:2" ht="15.75" thickBot="1">
      <c r="A67" s="135" t="s">
        <v>35</v>
      </c>
    </row>
    <row r="68" spans="1:2" ht="15.75" thickBot="1">
      <c r="A68" s="136" t="s">
        <v>3</v>
      </c>
    </row>
    <row r="69" spans="1:2" ht="15.75" thickBot="1">
      <c r="A69" s="137" t="s">
        <v>4</v>
      </c>
    </row>
    <row r="70" spans="1:2" ht="15.75" thickBot="1">
      <c r="A70" s="138" t="s">
        <v>39</v>
      </c>
    </row>
    <row r="71" spans="1:2">
      <c r="A71" s="109"/>
    </row>
    <row r="72" spans="1:2" ht="19.5">
      <c r="A72" s="139" t="s">
        <v>118</v>
      </c>
    </row>
    <row r="73" spans="1:2">
      <c r="A73" s="111"/>
    </row>
    <row r="74" spans="1:2" ht="90">
      <c r="A74" s="133" t="s">
        <v>119</v>
      </c>
      <c r="B74" s="133"/>
    </row>
    <row r="75" spans="1:2">
      <c r="A75" s="111"/>
    </row>
    <row r="76" spans="1:2" ht="54" customHeight="1">
      <c r="A76" s="140" t="s">
        <v>135</v>
      </c>
      <c r="B76" s="133"/>
    </row>
    <row r="77" spans="1:2" ht="18">
      <c r="A77" s="112"/>
    </row>
    <row r="78" spans="1:2" ht="18">
      <c r="A78" s="112" t="s">
        <v>120</v>
      </c>
    </row>
    <row r="79" spans="1:2">
      <c r="A79" s="111"/>
    </row>
    <row r="80" spans="1:2">
      <c r="A80" s="140" t="s">
        <v>121</v>
      </c>
      <c r="B80" s="141"/>
    </row>
    <row r="81" spans="1:2">
      <c r="A81" s="111"/>
    </row>
    <row r="82" spans="1:2" ht="35.25" customHeight="1">
      <c r="A82" s="140" t="s">
        <v>143</v>
      </c>
      <c r="B82" s="133"/>
    </row>
    <row r="83" spans="1:2">
      <c r="A83" s="111"/>
    </row>
    <row r="84" spans="1:2" ht="15.75">
      <c r="A84" s="142" t="s">
        <v>144</v>
      </c>
    </row>
    <row r="85" spans="1:2">
      <c r="A85" s="141" t="s">
        <v>145</v>
      </c>
    </row>
    <row r="86" spans="1:2">
      <c r="A86" s="111"/>
    </row>
  </sheetData>
  <sheetProtection algorithmName="SHA-512" hashValue="uVGAJ+7KB7AjiKC9boFakMzPtbIVzKX5gUqAr0Qhqv+EWmBsgvPzhjcI8i/fZ4rIMCY0hre+1WDdJ3sd6KxNJA==" saltValue="a3mcRnhvhkn93x0VVscfug==" spinCount="100000" sheet="1" objects="1" scenarios="1"/>
  <mergeCells count="5">
    <mergeCell ref="A30:A31"/>
    <mergeCell ref="B30:B31"/>
    <mergeCell ref="A39:A42"/>
    <mergeCell ref="A43:A45"/>
    <mergeCell ref="A62:A63"/>
  </mergeCells>
  <hyperlinks>
    <hyperlink ref="A85" r:id="rId1"/>
    <hyperlink ref="A16"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F36"/>
  <sheetViews>
    <sheetView showGridLines="0" zoomScaleNormal="100" workbookViewId="0"/>
  </sheetViews>
  <sheetFormatPr defaultColWidth="0" defaultRowHeight="15" zeroHeight="1"/>
  <cols>
    <col min="1" max="1" width="6.88671875" style="74" customWidth="1"/>
    <col min="2" max="5" width="8.88671875" style="74" customWidth="1"/>
    <col min="6" max="6" width="6.88671875" style="74" customWidth="1"/>
    <col min="7" max="16384" width="0" style="74" hidden="1"/>
  </cols>
  <sheetData>
    <row r="1"/>
    <row r="2"/>
    <row r="3"/>
    <row r="4"/>
    <row r="5"/>
    <row r="6"/>
    <row r="7"/>
    <row r="8"/>
    <row r="9"/>
    <row r="10"/>
    <row r="11"/>
    <row r="12"/>
    <row r="13"/>
    <row r="14"/>
    <row r="15"/>
    <row r="16"/>
    <row r="17"/>
    <row r="18"/>
    <row r="19"/>
    <row r="20"/>
    <row r="21"/>
    <row r="22"/>
    <row r="23"/>
    <row r="24"/>
    <row r="25"/>
    <row r="26"/>
    <row r="27"/>
    <row r="28"/>
    <row r="29"/>
    <row r="30"/>
    <row r="31"/>
    <row r="32"/>
    <row r="33" spans="1:6" ht="15" customHeight="1">
      <c r="A33" s="156" t="s">
        <v>80</v>
      </c>
      <c r="B33" s="156"/>
      <c r="C33" s="156"/>
      <c r="D33" s="156"/>
      <c r="E33" s="156"/>
      <c r="F33" s="156"/>
    </row>
    <row r="34" spans="1:6">
      <c r="A34" s="156"/>
      <c r="B34" s="156"/>
      <c r="C34" s="156"/>
      <c r="D34" s="156"/>
      <c r="E34" s="156"/>
      <c r="F34" s="156"/>
    </row>
    <row r="35" spans="1:6">
      <c r="A35" s="156"/>
      <c r="B35" s="156"/>
      <c r="C35" s="156"/>
      <c r="D35" s="156"/>
      <c r="E35" s="156"/>
      <c r="F35" s="156"/>
    </row>
    <row r="36" spans="1:6"/>
  </sheetData>
  <sheetProtection algorithmName="SHA-512" hashValue="JVbe5LyTRIZVQB5kxOI7Ekl6BGiQA3GE8FEsuFFRhT7/Njsixhw1u+pHu5WmIc3X0Eo0A/GT87VuVUNoSPBMgA==" saltValue="QAr0VLyTGC4HAdXojf+OPw==" spinCount="100000" sheet="1" objects="1" scenarios="1"/>
  <mergeCells count="1">
    <mergeCell ref="A33:F35"/>
  </mergeCell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232321" r:id="rId4" name="Group Box 1">
              <controlPr defaultSize="0" autoFill="0" autoPict="0">
                <anchor moveWithCells="1">
                  <from>
                    <xdr:col>1</xdr:col>
                    <xdr:colOff>9525</xdr:colOff>
                    <xdr:row>1</xdr:row>
                    <xdr:rowOff>9525</xdr:rowOff>
                  </from>
                  <to>
                    <xdr:col>5</xdr:col>
                    <xdr:colOff>0</xdr:colOff>
                    <xdr:row>31</xdr:row>
                    <xdr:rowOff>28575</xdr:rowOff>
                  </to>
                </anchor>
              </controlPr>
            </control>
          </mc:Choice>
        </mc:AlternateContent>
        <mc:AlternateContent xmlns:mc="http://schemas.openxmlformats.org/markup-compatibility/2006">
          <mc:Choice Requires="x14">
            <control shapeId="2232322" r:id="rId5" name="Option Button 2">
              <controlPr defaultSize="0" autoFill="0" autoLine="0" autoPict="0">
                <anchor moveWithCells="1">
                  <from>
                    <xdr:col>1</xdr:col>
                    <xdr:colOff>180975</xdr:colOff>
                    <xdr:row>2</xdr:row>
                    <xdr:rowOff>38100</xdr:rowOff>
                  </from>
                  <to>
                    <xdr:col>4</xdr:col>
                    <xdr:colOff>647700</xdr:colOff>
                    <xdr:row>3</xdr:row>
                    <xdr:rowOff>47625</xdr:rowOff>
                  </to>
                </anchor>
              </controlPr>
            </control>
          </mc:Choice>
        </mc:AlternateContent>
        <mc:AlternateContent xmlns:mc="http://schemas.openxmlformats.org/markup-compatibility/2006">
          <mc:Choice Requires="x14">
            <control shapeId="2232323" r:id="rId6" name="Option Button 3">
              <controlPr defaultSize="0" autoFill="0" autoLine="0" autoPict="0">
                <anchor moveWithCells="1">
                  <from>
                    <xdr:col>1</xdr:col>
                    <xdr:colOff>180975</xdr:colOff>
                    <xdr:row>3</xdr:row>
                    <xdr:rowOff>142875</xdr:rowOff>
                  </from>
                  <to>
                    <xdr:col>4</xdr:col>
                    <xdr:colOff>647700</xdr:colOff>
                    <xdr:row>4</xdr:row>
                    <xdr:rowOff>152400</xdr:rowOff>
                  </to>
                </anchor>
              </controlPr>
            </control>
          </mc:Choice>
        </mc:AlternateContent>
        <mc:AlternateContent xmlns:mc="http://schemas.openxmlformats.org/markup-compatibility/2006">
          <mc:Choice Requires="x14">
            <control shapeId="2232324" r:id="rId7" name="Option Button 4">
              <controlPr defaultSize="0" autoFill="0" autoLine="0" autoPict="0">
                <anchor moveWithCells="1">
                  <from>
                    <xdr:col>1</xdr:col>
                    <xdr:colOff>180975</xdr:colOff>
                    <xdr:row>5</xdr:row>
                    <xdr:rowOff>57150</xdr:rowOff>
                  </from>
                  <to>
                    <xdr:col>4</xdr:col>
                    <xdr:colOff>647700</xdr:colOff>
                    <xdr:row>6</xdr:row>
                    <xdr:rowOff>66675</xdr:rowOff>
                  </to>
                </anchor>
              </controlPr>
            </control>
          </mc:Choice>
        </mc:AlternateContent>
        <mc:AlternateContent xmlns:mc="http://schemas.openxmlformats.org/markup-compatibility/2006">
          <mc:Choice Requires="x14">
            <control shapeId="2232325" r:id="rId8" name="Option Button 5">
              <controlPr defaultSize="0" autoFill="0" autoLine="0" autoPict="0">
                <anchor moveWithCells="1">
                  <from>
                    <xdr:col>1</xdr:col>
                    <xdr:colOff>180975</xdr:colOff>
                    <xdr:row>6</xdr:row>
                    <xdr:rowOff>152400</xdr:rowOff>
                  </from>
                  <to>
                    <xdr:col>4</xdr:col>
                    <xdr:colOff>647700</xdr:colOff>
                    <xdr:row>7</xdr:row>
                    <xdr:rowOff>161925</xdr:rowOff>
                  </to>
                </anchor>
              </controlPr>
            </control>
          </mc:Choice>
        </mc:AlternateContent>
        <mc:AlternateContent xmlns:mc="http://schemas.openxmlformats.org/markup-compatibility/2006">
          <mc:Choice Requires="x14">
            <control shapeId="2232326" r:id="rId9" name="Option Button 6">
              <controlPr defaultSize="0" autoFill="0" autoLine="0" autoPict="0">
                <anchor moveWithCells="1">
                  <from>
                    <xdr:col>1</xdr:col>
                    <xdr:colOff>180975</xdr:colOff>
                    <xdr:row>8</xdr:row>
                    <xdr:rowOff>57150</xdr:rowOff>
                  </from>
                  <to>
                    <xdr:col>4</xdr:col>
                    <xdr:colOff>647700</xdr:colOff>
                    <xdr:row>9</xdr:row>
                    <xdr:rowOff>66675</xdr:rowOff>
                  </to>
                </anchor>
              </controlPr>
            </control>
          </mc:Choice>
        </mc:AlternateContent>
        <mc:AlternateContent xmlns:mc="http://schemas.openxmlformats.org/markup-compatibility/2006">
          <mc:Choice Requires="x14">
            <control shapeId="2232327" r:id="rId10" name="Option Button 7">
              <controlPr defaultSize="0" autoFill="0" autoLine="0" autoPict="0">
                <anchor moveWithCells="1">
                  <from>
                    <xdr:col>1</xdr:col>
                    <xdr:colOff>180975</xdr:colOff>
                    <xdr:row>9</xdr:row>
                    <xdr:rowOff>152400</xdr:rowOff>
                  </from>
                  <to>
                    <xdr:col>4</xdr:col>
                    <xdr:colOff>647700</xdr:colOff>
                    <xdr:row>10</xdr:row>
                    <xdr:rowOff>161925</xdr:rowOff>
                  </to>
                </anchor>
              </controlPr>
            </control>
          </mc:Choice>
        </mc:AlternateContent>
        <mc:AlternateContent xmlns:mc="http://schemas.openxmlformats.org/markup-compatibility/2006">
          <mc:Choice Requires="x14">
            <control shapeId="2232328" r:id="rId11" name="Option Button 8">
              <controlPr defaultSize="0" autoFill="0" autoLine="0" autoPict="0">
                <anchor moveWithCells="1">
                  <from>
                    <xdr:col>1</xdr:col>
                    <xdr:colOff>180975</xdr:colOff>
                    <xdr:row>11</xdr:row>
                    <xdr:rowOff>47625</xdr:rowOff>
                  </from>
                  <to>
                    <xdr:col>4</xdr:col>
                    <xdr:colOff>647700</xdr:colOff>
                    <xdr:row>12</xdr:row>
                    <xdr:rowOff>57150</xdr:rowOff>
                  </to>
                </anchor>
              </controlPr>
            </control>
          </mc:Choice>
        </mc:AlternateContent>
        <mc:AlternateContent xmlns:mc="http://schemas.openxmlformats.org/markup-compatibility/2006">
          <mc:Choice Requires="x14">
            <control shapeId="2232329" r:id="rId12" name="Option Button 9">
              <controlPr defaultSize="0" autoFill="0" autoLine="0" autoPict="0">
                <anchor moveWithCells="1">
                  <from>
                    <xdr:col>1</xdr:col>
                    <xdr:colOff>180975</xdr:colOff>
                    <xdr:row>12</xdr:row>
                    <xdr:rowOff>152400</xdr:rowOff>
                  </from>
                  <to>
                    <xdr:col>4</xdr:col>
                    <xdr:colOff>647700</xdr:colOff>
                    <xdr:row>13</xdr:row>
                    <xdr:rowOff>161925</xdr:rowOff>
                  </to>
                </anchor>
              </controlPr>
            </control>
          </mc:Choice>
        </mc:AlternateContent>
        <mc:AlternateContent xmlns:mc="http://schemas.openxmlformats.org/markup-compatibility/2006">
          <mc:Choice Requires="x14">
            <control shapeId="2232330" r:id="rId13" name="Option Button 10">
              <controlPr defaultSize="0" autoFill="0" autoLine="0" autoPict="0">
                <anchor moveWithCells="1">
                  <from>
                    <xdr:col>1</xdr:col>
                    <xdr:colOff>180975</xdr:colOff>
                    <xdr:row>14</xdr:row>
                    <xdr:rowOff>47625</xdr:rowOff>
                  </from>
                  <to>
                    <xdr:col>4</xdr:col>
                    <xdr:colOff>647700</xdr:colOff>
                    <xdr:row>15</xdr:row>
                    <xdr:rowOff>57150</xdr:rowOff>
                  </to>
                </anchor>
              </controlPr>
            </control>
          </mc:Choice>
        </mc:AlternateContent>
        <mc:AlternateContent xmlns:mc="http://schemas.openxmlformats.org/markup-compatibility/2006">
          <mc:Choice Requires="x14">
            <control shapeId="2232331" r:id="rId14" name="Option Button 11">
              <controlPr defaultSize="0" autoFill="0" autoLine="0" autoPict="0">
                <anchor moveWithCells="1">
                  <from>
                    <xdr:col>1</xdr:col>
                    <xdr:colOff>180975</xdr:colOff>
                    <xdr:row>15</xdr:row>
                    <xdr:rowOff>142875</xdr:rowOff>
                  </from>
                  <to>
                    <xdr:col>4</xdr:col>
                    <xdr:colOff>647700</xdr:colOff>
                    <xdr:row>16</xdr:row>
                    <xdr:rowOff>152400</xdr:rowOff>
                  </to>
                </anchor>
              </controlPr>
            </control>
          </mc:Choice>
        </mc:AlternateContent>
        <mc:AlternateContent xmlns:mc="http://schemas.openxmlformats.org/markup-compatibility/2006">
          <mc:Choice Requires="x14">
            <control shapeId="2232332" r:id="rId15" name="Option Button 12">
              <controlPr defaultSize="0" autoFill="0" autoLine="0" autoPict="0">
                <anchor moveWithCells="1">
                  <from>
                    <xdr:col>1</xdr:col>
                    <xdr:colOff>180975</xdr:colOff>
                    <xdr:row>17</xdr:row>
                    <xdr:rowOff>47625</xdr:rowOff>
                  </from>
                  <to>
                    <xdr:col>4</xdr:col>
                    <xdr:colOff>647700</xdr:colOff>
                    <xdr:row>18</xdr:row>
                    <xdr:rowOff>57150</xdr:rowOff>
                  </to>
                </anchor>
              </controlPr>
            </control>
          </mc:Choice>
        </mc:AlternateContent>
        <mc:AlternateContent xmlns:mc="http://schemas.openxmlformats.org/markup-compatibility/2006">
          <mc:Choice Requires="x14">
            <control shapeId="2232333" r:id="rId16" name="Option Button 13">
              <controlPr defaultSize="0" autoFill="0" autoLine="0" autoPict="0">
                <anchor moveWithCells="1">
                  <from>
                    <xdr:col>1</xdr:col>
                    <xdr:colOff>180975</xdr:colOff>
                    <xdr:row>18</xdr:row>
                    <xdr:rowOff>133350</xdr:rowOff>
                  </from>
                  <to>
                    <xdr:col>4</xdr:col>
                    <xdr:colOff>647700</xdr:colOff>
                    <xdr:row>19</xdr:row>
                    <xdr:rowOff>142875</xdr:rowOff>
                  </to>
                </anchor>
              </controlPr>
            </control>
          </mc:Choice>
        </mc:AlternateContent>
        <mc:AlternateContent xmlns:mc="http://schemas.openxmlformats.org/markup-compatibility/2006">
          <mc:Choice Requires="x14">
            <control shapeId="2232334" r:id="rId17" name="Option Button 14">
              <controlPr defaultSize="0" autoFill="0" autoLine="0" autoPict="0">
                <anchor moveWithCells="1">
                  <from>
                    <xdr:col>1</xdr:col>
                    <xdr:colOff>180975</xdr:colOff>
                    <xdr:row>20</xdr:row>
                    <xdr:rowOff>47625</xdr:rowOff>
                  </from>
                  <to>
                    <xdr:col>4</xdr:col>
                    <xdr:colOff>647700</xdr:colOff>
                    <xdr:row>21</xdr:row>
                    <xdr:rowOff>57150</xdr:rowOff>
                  </to>
                </anchor>
              </controlPr>
            </control>
          </mc:Choice>
        </mc:AlternateContent>
        <mc:AlternateContent xmlns:mc="http://schemas.openxmlformats.org/markup-compatibility/2006">
          <mc:Choice Requires="x14">
            <control shapeId="2232335" r:id="rId18" name="Option Button 15">
              <controlPr defaultSize="0" autoFill="0" autoLine="0" autoPict="0">
                <anchor moveWithCells="1">
                  <from>
                    <xdr:col>1</xdr:col>
                    <xdr:colOff>180975</xdr:colOff>
                    <xdr:row>21</xdr:row>
                    <xdr:rowOff>142875</xdr:rowOff>
                  </from>
                  <to>
                    <xdr:col>4</xdr:col>
                    <xdr:colOff>647700</xdr:colOff>
                    <xdr:row>22</xdr:row>
                    <xdr:rowOff>152400</xdr:rowOff>
                  </to>
                </anchor>
              </controlPr>
            </control>
          </mc:Choice>
        </mc:AlternateContent>
        <mc:AlternateContent xmlns:mc="http://schemas.openxmlformats.org/markup-compatibility/2006">
          <mc:Choice Requires="x14">
            <control shapeId="2232336" r:id="rId19" name="Option Button 16">
              <controlPr defaultSize="0" autoFill="0" autoLine="0" autoPict="0">
                <anchor moveWithCells="1">
                  <from>
                    <xdr:col>1</xdr:col>
                    <xdr:colOff>180975</xdr:colOff>
                    <xdr:row>23</xdr:row>
                    <xdr:rowOff>47625</xdr:rowOff>
                  </from>
                  <to>
                    <xdr:col>4</xdr:col>
                    <xdr:colOff>647700</xdr:colOff>
                    <xdr:row>24</xdr:row>
                    <xdr:rowOff>57150</xdr:rowOff>
                  </to>
                </anchor>
              </controlPr>
            </control>
          </mc:Choice>
        </mc:AlternateContent>
        <mc:AlternateContent xmlns:mc="http://schemas.openxmlformats.org/markup-compatibility/2006">
          <mc:Choice Requires="x14">
            <control shapeId="2232337" r:id="rId20" name="Option Button 17">
              <controlPr defaultSize="0" autoFill="0" autoLine="0" autoPict="0">
                <anchor moveWithCells="1">
                  <from>
                    <xdr:col>1</xdr:col>
                    <xdr:colOff>180975</xdr:colOff>
                    <xdr:row>24</xdr:row>
                    <xdr:rowOff>142875</xdr:rowOff>
                  </from>
                  <to>
                    <xdr:col>4</xdr:col>
                    <xdr:colOff>647700</xdr:colOff>
                    <xdr:row>25</xdr:row>
                    <xdr:rowOff>152400</xdr:rowOff>
                  </to>
                </anchor>
              </controlPr>
            </control>
          </mc:Choice>
        </mc:AlternateContent>
        <mc:AlternateContent xmlns:mc="http://schemas.openxmlformats.org/markup-compatibility/2006">
          <mc:Choice Requires="x14">
            <control shapeId="2232338" r:id="rId21" name="Option Button 18">
              <controlPr defaultSize="0" autoFill="0" autoLine="0" autoPict="0">
                <anchor moveWithCells="1">
                  <from>
                    <xdr:col>1</xdr:col>
                    <xdr:colOff>180975</xdr:colOff>
                    <xdr:row>26</xdr:row>
                    <xdr:rowOff>47625</xdr:rowOff>
                  </from>
                  <to>
                    <xdr:col>4</xdr:col>
                    <xdr:colOff>647700</xdr:colOff>
                    <xdr:row>27</xdr:row>
                    <xdr:rowOff>57150</xdr:rowOff>
                  </to>
                </anchor>
              </controlPr>
            </control>
          </mc:Choice>
        </mc:AlternateContent>
        <mc:AlternateContent xmlns:mc="http://schemas.openxmlformats.org/markup-compatibility/2006">
          <mc:Choice Requires="x14">
            <control shapeId="2232340" r:id="rId22" name="Option Button 20">
              <controlPr defaultSize="0" autoFill="0" autoLine="0" autoPict="0">
                <anchor moveWithCells="1">
                  <from>
                    <xdr:col>1</xdr:col>
                    <xdr:colOff>180975</xdr:colOff>
                    <xdr:row>27</xdr:row>
                    <xdr:rowOff>133350</xdr:rowOff>
                  </from>
                  <to>
                    <xdr:col>4</xdr:col>
                    <xdr:colOff>647700</xdr:colOff>
                    <xdr:row>28</xdr:row>
                    <xdr:rowOff>142875</xdr:rowOff>
                  </to>
                </anchor>
              </controlPr>
            </control>
          </mc:Choice>
        </mc:AlternateContent>
        <mc:AlternateContent xmlns:mc="http://schemas.openxmlformats.org/markup-compatibility/2006">
          <mc:Choice Requires="x14">
            <control shapeId="2232341" r:id="rId23" name="Option Button 21">
              <controlPr defaultSize="0" autoFill="0" autoLine="0" autoPict="0">
                <anchor moveWithCells="1">
                  <from>
                    <xdr:col>1</xdr:col>
                    <xdr:colOff>180975</xdr:colOff>
                    <xdr:row>29</xdr:row>
                    <xdr:rowOff>47625</xdr:rowOff>
                  </from>
                  <to>
                    <xdr:col>4</xdr:col>
                    <xdr:colOff>647700</xdr:colOff>
                    <xdr:row>30</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AA65"/>
  <sheetViews>
    <sheetView showGridLines="0" view="pageBreakPreview" zoomScaleNormal="80" zoomScaleSheetLayoutView="100" workbookViewId="0">
      <selection activeCell="D25" sqref="D25"/>
    </sheetView>
  </sheetViews>
  <sheetFormatPr defaultRowHeight="15"/>
  <cols>
    <col min="1" max="1" width="34.88671875" customWidth="1"/>
    <col min="2" max="2" width="31.88671875" customWidth="1"/>
    <col min="3" max="3" width="11.6640625" hidden="1" customWidth="1"/>
    <col min="4" max="4" width="16.33203125" customWidth="1"/>
    <col min="5" max="5" width="17" customWidth="1"/>
    <col min="6" max="6" width="22.77734375" customWidth="1"/>
    <col min="7" max="7" width="9.77734375" customWidth="1"/>
    <col min="10" max="10" width="8.88671875" customWidth="1"/>
    <col min="25" max="25" width="17" customWidth="1"/>
    <col min="26" max="26" width="14.88671875" customWidth="1"/>
    <col min="27" max="27" width="15.44140625" customWidth="1"/>
  </cols>
  <sheetData>
    <row r="1" spans="1:27" ht="23.25">
      <c r="A1" s="5" t="str">
        <f>VLOOKUP(Providers!$A$21,Providers!$A$1:$C$19,3,FALSE)</f>
        <v>PROVIDER NAME: ACT LTD</v>
      </c>
      <c r="C1" t="str">
        <f>VLOOKUP(Providers!$A$21,Providers!$A$1:$C$19,2,FALSE)</f>
        <v>T0000007</v>
      </c>
      <c r="E1" s="13"/>
      <c r="H1" s="87" t="s">
        <v>81</v>
      </c>
      <c r="I1" s="87"/>
      <c r="J1" s="87"/>
      <c r="K1" s="87"/>
      <c r="L1" s="87"/>
      <c r="M1" s="87"/>
      <c r="N1" s="87"/>
      <c r="O1" s="87"/>
      <c r="P1" s="87"/>
      <c r="Q1" s="87" t="s">
        <v>83</v>
      </c>
      <c r="R1" s="87"/>
      <c r="S1" s="87"/>
      <c r="T1" s="87"/>
      <c r="U1" s="87"/>
      <c r="V1" s="87"/>
      <c r="W1" s="87"/>
      <c r="X1" s="87"/>
      <c r="Y1" s="87"/>
    </row>
    <row r="2" spans="1:27">
      <c r="H2" s="88"/>
      <c r="I2" s="88" t="s">
        <v>79</v>
      </c>
      <c r="J2" s="88" t="s">
        <v>11</v>
      </c>
      <c r="K2" s="89" t="s">
        <v>75</v>
      </c>
      <c r="L2" s="89" t="s">
        <v>76</v>
      </c>
      <c r="M2" s="89" t="s">
        <v>77</v>
      </c>
      <c r="N2" s="89" t="s">
        <v>78</v>
      </c>
      <c r="O2" s="88"/>
      <c r="P2" s="89"/>
      <c r="Q2" s="88"/>
      <c r="R2" s="88" t="s">
        <v>9</v>
      </c>
      <c r="S2" s="89" t="s">
        <v>10</v>
      </c>
      <c r="T2" s="88" t="s">
        <v>42</v>
      </c>
      <c r="U2" s="89" t="s">
        <v>75</v>
      </c>
      <c r="V2" s="89" t="s">
        <v>76</v>
      </c>
      <c r="W2" s="89" t="s">
        <v>77</v>
      </c>
      <c r="X2" s="89" t="s">
        <v>78</v>
      </c>
      <c r="Y2" s="90"/>
    </row>
    <row r="3" spans="1:27">
      <c r="H3" s="87"/>
      <c r="I3" s="87"/>
      <c r="J3" s="87"/>
      <c r="K3" s="87"/>
      <c r="L3" s="87"/>
      <c r="M3" s="87"/>
      <c r="N3" s="87"/>
      <c r="O3" s="87"/>
      <c r="P3" s="91"/>
      <c r="Q3" s="92"/>
      <c r="R3" s="89"/>
      <c r="S3" s="89"/>
      <c r="T3" s="89"/>
      <c r="U3" s="89"/>
      <c r="V3" s="89"/>
      <c r="W3" s="89"/>
      <c r="X3" s="89"/>
      <c r="Y3" s="93"/>
      <c r="Z3" s="79"/>
      <c r="AA3" s="79"/>
    </row>
    <row r="4" spans="1:27">
      <c r="A4" s="30"/>
      <c r="B4" s="6"/>
      <c r="C4" s="6"/>
      <c r="D4" s="23"/>
      <c r="H4" s="160" t="s">
        <v>85</v>
      </c>
      <c r="I4" s="94">
        <f>VLOOKUP($C$1,Data!$A$4:$M$23,2,FALSE)</f>
        <v>0.81</v>
      </c>
      <c r="J4" s="88"/>
      <c r="K4" s="88"/>
      <c r="L4" s="88"/>
      <c r="M4" s="88"/>
      <c r="N4" s="88"/>
      <c r="O4" s="88"/>
      <c r="P4" s="91"/>
      <c r="Q4" s="160" t="s">
        <v>85</v>
      </c>
      <c r="R4" s="95">
        <f>VLOOKUP($C$1,Data!$A$4:$M$23,8,FALSE)</f>
        <v>0.71</v>
      </c>
      <c r="S4" s="89"/>
      <c r="T4" s="88"/>
      <c r="U4" s="95"/>
      <c r="V4" s="95"/>
      <c r="W4" s="95"/>
      <c r="X4" s="95"/>
      <c r="Y4" s="88"/>
      <c r="Z4" s="80"/>
      <c r="AA4" s="80"/>
    </row>
    <row r="5" spans="1:27">
      <c r="A5" s="30"/>
      <c r="B5" s="6"/>
      <c r="C5" s="6"/>
      <c r="D5" s="23"/>
      <c r="H5" s="160"/>
      <c r="I5" s="88"/>
      <c r="J5" s="96">
        <v>0.81211188970546344</v>
      </c>
      <c r="K5" s="88"/>
      <c r="L5" s="88"/>
      <c r="M5" s="88"/>
      <c r="N5" s="88"/>
      <c r="O5" s="88"/>
      <c r="P5" s="91"/>
      <c r="Q5" s="160"/>
      <c r="R5" s="88"/>
      <c r="S5" s="95">
        <f>VLOOKUP($C$1,Data!$A$4:$M$23,9,FALSE)</f>
        <v>0.81</v>
      </c>
      <c r="T5" s="96"/>
      <c r="U5" s="95"/>
      <c r="V5" s="95"/>
      <c r="W5" s="95"/>
      <c r="X5" s="95"/>
      <c r="Y5" s="88"/>
      <c r="Z5" s="80"/>
      <c r="AA5" s="80"/>
    </row>
    <row r="6" spans="1:27">
      <c r="A6" s="30"/>
      <c r="B6" s="6"/>
      <c r="C6" s="6"/>
      <c r="D6" s="23"/>
      <c r="H6" s="87"/>
      <c r="I6" s="87"/>
      <c r="J6" s="87"/>
      <c r="K6" s="87"/>
      <c r="L6" s="87"/>
      <c r="M6" s="87"/>
      <c r="N6" s="87"/>
      <c r="O6" s="87"/>
      <c r="P6" s="91"/>
      <c r="Q6" s="160"/>
      <c r="R6" s="94"/>
      <c r="S6" s="89"/>
      <c r="T6" s="96">
        <v>0.72676554633283441</v>
      </c>
      <c r="U6" s="95"/>
      <c r="V6" s="95"/>
      <c r="W6" s="95"/>
      <c r="X6" s="95"/>
      <c r="Y6" s="88"/>
      <c r="Z6" s="80"/>
      <c r="AA6" s="80"/>
    </row>
    <row r="7" spans="1:27">
      <c r="H7" s="160" t="s">
        <v>122</v>
      </c>
      <c r="I7" s="94">
        <f>VLOOKUP($C$1,Data!$A$4:$M$23,3,FALSE)</f>
        <v>0.8</v>
      </c>
      <c r="J7" s="88"/>
      <c r="K7" s="88"/>
      <c r="L7" s="88"/>
      <c r="M7" s="88"/>
      <c r="N7" s="88"/>
      <c r="O7" s="88"/>
      <c r="P7" s="91"/>
      <c r="Q7" s="91"/>
      <c r="R7" s="89"/>
      <c r="S7" s="97"/>
      <c r="T7" s="97"/>
      <c r="U7" s="95"/>
      <c r="V7" s="95"/>
      <c r="W7" s="95"/>
      <c r="X7" s="95"/>
      <c r="Y7" s="99"/>
      <c r="Z7" s="80"/>
      <c r="AA7" s="80"/>
    </row>
    <row r="8" spans="1:27">
      <c r="A8" s="30"/>
      <c r="B8" s="6"/>
      <c r="C8" s="6"/>
      <c r="D8" s="23"/>
      <c r="H8" s="160"/>
      <c r="I8" s="88"/>
      <c r="J8" s="96">
        <v>0.81622987053994311</v>
      </c>
      <c r="K8" s="88"/>
      <c r="L8" s="88"/>
      <c r="M8" s="88"/>
      <c r="N8" s="88"/>
      <c r="O8" s="88"/>
      <c r="P8" s="91"/>
      <c r="Q8" s="160" t="s">
        <v>122</v>
      </c>
      <c r="R8" s="95">
        <f>VLOOKUP($C$1,Data!$A$4:$M$23,10,FALSE)</f>
        <v>0.76</v>
      </c>
      <c r="S8" s="89"/>
      <c r="T8" s="88"/>
      <c r="U8" s="95"/>
      <c r="V8" s="95"/>
      <c r="W8" s="95"/>
      <c r="X8" s="95"/>
      <c r="Y8" s="88"/>
    </row>
    <row r="9" spans="1:27">
      <c r="A9" s="30"/>
      <c r="B9" s="6"/>
      <c r="C9" s="6"/>
      <c r="D9" s="23"/>
      <c r="H9" s="87"/>
      <c r="I9" s="87"/>
      <c r="J9" s="87"/>
      <c r="K9" s="87"/>
      <c r="L9" s="87"/>
      <c r="M9" s="87"/>
      <c r="N9" s="87"/>
      <c r="O9" s="87"/>
      <c r="P9" s="89"/>
      <c r="Q9" s="160"/>
      <c r="R9" s="88"/>
      <c r="S9" s="95">
        <f>VLOOKUP($C$1,Data!$A$4:$M$23,11,FALSE)</f>
        <v>0.79</v>
      </c>
      <c r="T9" s="96"/>
      <c r="U9" s="95"/>
      <c r="V9" s="95"/>
      <c r="W9" s="95"/>
      <c r="X9" s="95"/>
      <c r="Y9" s="88"/>
    </row>
    <row r="10" spans="1:27">
      <c r="A10" s="30"/>
      <c r="B10" s="6"/>
      <c r="C10" s="6"/>
      <c r="D10" s="6"/>
      <c r="H10" s="160" t="s">
        <v>126</v>
      </c>
      <c r="I10" s="94"/>
      <c r="K10" s="97" t="str">
        <f>IF(O10&gt;=0.9,O10,"")</f>
        <v/>
      </c>
      <c r="L10" s="97" t="str">
        <f>IF(O10&gt;=0.8,IF(O10&lt;0.9, O10,""),"")</f>
        <v/>
      </c>
      <c r="M10" s="98">
        <f>IF(O10&gt;=0.75,IF(O10&lt;0.8, O10,""),"")</f>
        <v>0.78</v>
      </c>
      <c r="N10" s="98" t="str">
        <f>IF(O10&lt;0.75,O10,"")</f>
        <v/>
      </c>
      <c r="O10" s="94">
        <f>VLOOKUP($C$1,Data!$A$4:$M$23,4,FALSE)</f>
        <v>0.78</v>
      </c>
      <c r="P10" s="89"/>
      <c r="Q10" s="160"/>
      <c r="R10" s="88"/>
      <c r="S10" s="89"/>
      <c r="T10" s="96">
        <v>0.73667047122126206</v>
      </c>
      <c r="U10" s="95"/>
      <c r="V10" s="95"/>
      <c r="W10" s="95"/>
      <c r="X10" s="95"/>
      <c r="Y10" s="94"/>
    </row>
    <row r="11" spans="1:27">
      <c r="H11" s="160"/>
      <c r="I11" s="88"/>
      <c r="J11" s="96">
        <v>0.80941985041439257</v>
      </c>
      <c r="K11" s="88"/>
      <c r="L11" s="88"/>
      <c r="M11" s="88"/>
      <c r="N11" s="88"/>
      <c r="O11" s="94"/>
      <c r="P11" s="89"/>
      <c r="Q11" s="100"/>
      <c r="R11" s="89"/>
      <c r="S11" s="89"/>
      <c r="T11" s="89"/>
      <c r="U11" s="95"/>
      <c r="V11" s="95"/>
      <c r="W11" s="95"/>
      <c r="X11" s="95"/>
      <c r="Y11" s="90"/>
    </row>
    <row r="12" spans="1:27">
      <c r="A12" s="30"/>
      <c r="B12" s="6"/>
      <c r="D12" s="6"/>
      <c r="E12" s="6"/>
      <c r="H12" s="87"/>
      <c r="I12" s="87"/>
      <c r="J12" s="87"/>
      <c r="K12" s="87"/>
      <c r="L12" s="87"/>
      <c r="M12" s="87"/>
      <c r="N12" s="87"/>
      <c r="O12" s="87"/>
      <c r="P12" s="89"/>
      <c r="Q12" s="160" t="s">
        <v>126</v>
      </c>
      <c r="R12" s="95"/>
      <c r="S12" s="89"/>
      <c r="T12" s="88"/>
      <c r="U12" s="97" t="str">
        <f>IF(Y12&gt;=0.8,Y12,"")</f>
        <v/>
      </c>
      <c r="V12" s="97">
        <f>IF(Y12&gt;=0.7,IF(Y12&lt;0.8, Y12,""),"")</f>
        <v>0.73</v>
      </c>
      <c r="W12" s="95" t="str">
        <f>IF(Y12&gt;=0.6,IF(Y12&lt;0.7, Y12,""),"")</f>
        <v/>
      </c>
      <c r="X12" s="95" t="str">
        <f>IF(Y12&lt;0.6,Y12,"")</f>
        <v/>
      </c>
      <c r="Y12" s="94">
        <f>VLOOKUP($C$1,Data!$A$4:$M$23,12,FALSE)</f>
        <v>0.73</v>
      </c>
      <c r="Z12" s="94"/>
    </row>
    <row r="13" spans="1:27">
      <c r="A13" s="30"/>
      <c r="B13" s="6"/>
      <c r="D13" s="6"/>
      <c r="E13" s="6"/>
      <c r="H13" s="87" t="s">
        <v>82</v>
      </c>
      <c r="I13" s="87"/>
      <c r="J13" s="87"/>
      <c r="K13" s="87"/>
      <c r="L13" s="87"/>
      <c r="M13" s="87"/>
      <c r="N13" s="87"/>
      <c r="O13" s="87"/>
      <c r="P13" s="89"/>
      <c r="Q13" s="160"/>
      <c r="R13" s="88"/>
      <c r="S13" s="95"/>
      <c r="T13" s="96"/>
      <c r="U13" s="97">
        <f>IF(Y13&gt;=0.75,Y13,"")</f>
        <v>0.8</v>
      </c>
      <c r="V13" s="97" t="str">
        <f>IF(Y13&gt;=0.65,IF(Y13&lt;0.75, Y13,""),"")</f>
        <v/>
      </c>
      <c r="W13" s="95" t="str">
        <f>IF(Y13&gt;=0.55,IF(Y13&lt;0.65, Y13,""),"")</f>
        <v/>
      </c>
      <c r="X13" s="95" t="str">
        <f>IF(Y13&lt;0.55,Y13,"")</f>
        <v/>
      </c>
      <c r="Y13" s="94">
        <f>VLOOKUP($C$1,Data!$A$4:$M$23,13,FALSE)</f>
        <v>0.8</v>
      </c>
      <c r="Z13" s="94"/>
    </row>
    <row r="14" spans="1:27">
      <c r="A14" s="30"/>
      <c r="B14" s="6"/>
      <c r="D14" s="6"/>
      <c r="E14" s="6"/>
      <c r="H14" s="88"/>
      <c r="I14" s="88" t="s">
        <v>79</v>
      </c>
      <c r="J14" s="88" t="s">
        <v>12</v>
      </c>
      <c r="K14" s="89" t="s">
        <v>75</v>
      </c>
      <c r="L14" s="89" t="s">
        <v>76</v>
      </c>
      <c r="M14" s="89" t="s">
        <v>77</v>
      </c>
      <c r="N14" s="89" t="s">
        <v>78</v>
      </c>
      <c r="O14" s="88"/>
      <c r="P14" s="89"/>
      <c r="Q14" s="160"/>
      <c r="R14" s="94"/>
      <c r="S14" s="88"/>
      <c r="T14" s="96">
        <v>0.74532297917402046</v>
      </c>
      <c r="U14" s="95"/>
      <c r="V14" s="95"/>
      <c r="W14" s="95"/>
      <c r="X14" s="95"/>
      <c r="Y14" s="88"/>
    </row>
    <row r="15" spans="1:27">
      <c r="B15" s="6"/>
      <c r="H15" s="87"/>
      <c r="I15" s="87"/>
      <c r="J15" s="87"/>
      <c r="K15" s="87"/>
      <c r="L15" s="87"/>
      <c r="M15" s="87"/>
      <c r="N15" s="87"/>
      <c r="O15" s="87"/>
      <c r="P15" s="89"/>
      <c r="Q15" s="91"/>
      <c r="R15" s="89"/>
      <c r="S15" s="97"/>
      <c r="T15" s="97"/>
      <c r="U15" s="98"/>
      <c r="V15" s="98"/>
      <c r="W15" s="92"/>
      <c r="X15" s="89"/>
      <c r="Y15" s="90"/>
    </row>
    <row r="16" spans="1:27">
      <c r="A16" s="30"/>
      <c r="B16" s="6"/>
      <c r="D16" s="6"/>
      <c r="E16" s="23"/>
      <c r="H16" s="160" t="s">
        <v>85</v>
      </c>
      <c r="I16" s="94">
        <f>VLOOKUP($C$1,Data!$A$4:$M$23,5,FALSE)</f>
        <v>0.87</v>
      </c>
      <c r="J16" s="88"/>
      <c r="K16" s="88"/>
      <c r="L16" s="88"/>
      <c r="M16" s="88"/>
      <c r="N16" s="88"/>
      <c r="O16" s="88"/>
      <c r="P16" s="89"/>
      <c r="Q16" s="91"/>
      <c r="R16" s="89"/>
      <c r="S16" s="89"/>
      <c r="T16" s="89"/>
      <c r="U16" s="89"/>
      <c r="V16" s="89"/>
      <c r="W16" s="89"/>
      <c r="X16" s="88"/>
      <c r="Y16" s="87"/>
    </row>
    <row r="17" spans="1:25">
      <c r="A17" s="30"/>
      <c r="B17" s="6"/>
      <c r="D17" s="6"/>
      <c r="E17" s="23"/>
      <c r="H17" s="160"/>
      <c r="I17" s="88"/>
      <c r="J17" s="96">
        <v>0.84984978631574493</v>
      </c>
      <c r="K17" s="88"/>
      <c r="L17" s="88"/>
      <c r="M17" s="88"/>
      <c r="N17" s="88"/>
      <c r="O17" s="88"/>
      <c r="P17" s="89"/>
      <c r="Q17" s="101"/>
      <c r="R17" s="88"/>
      <c r="S17" s="88"/>
      <c r="T17" s="89"/>
      <c r="U17" s="89"/>
      <c r="V17" s="89"/>
      <c r="W17" s="89"/>
      <c r="X17" s="88"/>
      <c r="Y17" s="87"/>
    </row>
    <row r="18" spans="1:25">
      <c r="A18" s="30"/>
      <c r="B18" s="6"/>
      <c r="D18" s="6"/>
      <c r="H18" s="87"/>
      <c r="I18" s="87"/>
      <c r="J18" s="87"/>
      <c r="K18" s="87"/>
      <c r="L18" s="87"/>
      <c r="M18" s="87"/>
      <c r="N18" s="87"/>
      <c r="O18" s="87"/>
      <c r="P18" s="89"/>
      <c r="Q18" s="91"/>
      <c r="R18" s="89"/>
      <c r="S18" s="89"/>
      <c r="T18" s="89"/>
      <c r="U18" s="89"/>
      <c r="V18" s="89"/>
      <c r="W18" s="89"/>
      <c r="X18" s="89"/>
      <c r="Y18" s="87"/>
    </row>
    <row r="19" spans="1:25">
      <c r="H19" s="160" t="s">
        <v>122</v>
      </c>
      <c r="I19" s="94">
        <f>VLOOKUP($C$1,Data!$A$4:$M$23,6,FALSE)</f>
        <v>0.82</v>
      </c>
      <c r="J19" s="88"/>
      <c r="K19" s="88"/>
      <c r="L19" s="88"/>
      <c r="M19" s="88"/>
      <c r="N19" s="88"/>
      <c r="O19" s="88"/>
      <c r="P19" s="102"/>
      <c r="Q19" s="160"/>
      <c r="R19" s="94"/>
      <c r="S19" s="88"/>
      <c r="T19" s="88"/>
      <c r="U19" s="88"/>
      <c r="V19" s="88"/>
      <c r="W19" s="88"/>
      <c r="X19" s="88"/>
      <c r="Y19" s="87"/>
    </row>
    <row r="20" spans="1:25">
      <c r="H20" s="160"/>
      <c r="I20" s="88"/>
      <c r="J20" s="96">
        <v>0.81648999816996781</v>
      </c>
      <c r="K20" s="88"/>
      <c r="L20" s="88"/>
      <c r="M20" s="88"/>
      <c r="N20" s="88"/>
      <c r="O20" s="88"/>
      <c r="P20" s="102"/>
      <c r="Q20" s="160"/>
      <c r="R20" s="88"/>
      <c r="S20" s="96"/>
      <c r="T20" s="88"/>
      <c r="U20" s="88"/>
      <c r="V20" s="88"/>
      <c r="W20" s="88"/>
      <c r="X20" s="88"/>
      <c r="Y20" s="87"/>
    </row>
    <row r="21" spans="1:25">
      <c r="H21" s="87"/>
      <c r="I21" s="87"/>
      <c r="J21" s="87"/>
      <c r="K21" s="87"/>
      <c r="L21" s="87"/>
      <c r="M21" s="87"/>
      <c r="N21" s="87"/>
      <c r="O21" s="87"/>
      <c r="P21" s="102"/>
      <c r="Q21" s="87"/>
      <c r="R21" s="89"/>
      <c r="S21" s="103"/>
      <c r="T21" s="89"/>
      <c r="U21" s="89"/>
      <c r="V21" s="89"/>
      <c r="W21" s="89"/>
      <c r="X21" s="89"/>
      <c r="Y21" s="87"/>
    </row>
    <row r="22" spans="1:25">
      <c r="H22" s="160" t="s">
        <v>126</v>
      </c>
      <c r="I22" s="94"/>
      <c r="J22" s="88"/>
      <c r="K22" s="97" t="str">
        <f>IF(O22&gt;=0.9,O22,"")</f>
        <v/>
      </c>
      <c r="L22" s="97" t="str">
        <f>IF(O22&gt;=0.8,IF(O22&lt;0.9, O22,""),"")</f>
        <v/>
      </c>
      <c r="M22" s="98">
        <f>IF(O22&gt;=0.75,IF(O22&lt;0.8, O22,""),"")</f>
        <v>0.78</v>
      </c>
      <c r="N22" s="98" t="str">
        <f>IF(O22&lt;0.75,O22,"")</f>
        <v/>
      </c>
      <c r="O22" s="94">
        <f>VLOOKUP($C$1,Data!$A$4:$M$23,7,FALSE)</f>
        <v>0.78</v>
      </c>
      <c r="P22" s="102"/>
      <c r="Q22" s="160"/>
      <c r="R22" s="94"/>
      <c r="S22" s="88"/>
      <c r="T22" s="88"/>
      <c r="U22" s="88"/>
      <c r="V22" s="88"/>
      <c r="W22" s="88"/>
      <c r="X22" s="88"/>
      <c r="Y22" s="87"/>
    </row>
    <row r="23" spans="1:25">
      <c r="H23" s="160"/>
      <c r="I23" s="88"/>
      <c r="J23" s="96">
        <v>0.8028320696229243</v>
      </c>
      <c r="K23" s="88"/>
      <c r="L23" s="88"/>
      <c r="M23" s="88"/>
      <c r="N23" s="88"/>
      <c r="O23" s="88"/>
      <c r="P23" s="102"/>
      <c r="Q23" s="160"/>
      <c r="R23" s="88"/>
      <c r="S23" s="96"/>
      <c r="T23" s="88"/>
      <c r="U23" s="88"/>
      <c r="V23" s="88"/>
      <c r="W23" s="88"/>
      <c r="X23" s="88"/>
      <c r="Y23" s="87"/>
    </row>
    <row r="24" spans="1:25">
      <c r="H24" s="87"/>
      <c r="I24" s="87"/>
      <c r="K24" s="87"/>
      <c r="L24" s="87"/>
      <c r="M24" s="87"/>
      <c r="N24" s="87"/>
      <c r="O24" s="87"/>
      <c r="P24" s="102"/>
      <c r="Q24" s="87"/>
      <c r="R24" s="89"/>
      <c r="S24" s="103"/>
      <c r="T24" s="97"/>
      <c r="U24" s="97"/>
      <c r="V24" s="98"/>
      <c r="W24" s="98"/>
      <c r="X24" s="92"/>
      <c r="Y24" s="87"/>
    </row>
    <row r="25" spans="1:25">
      <c r="H25" s="87"/>
      <c r="I25" s="87"/>
      <c r="J25" s="87"/>
      <c r="K25" s="87"/>
      <c r="L25" s="87"/>
      <c r="M25" s="87"/>
      <c r="N25" s="87"/>
      <c r="O25" s="87"/>
      <c r="P25" s="102"/>
      <c r="Q25" s="160"/>
      <c r="R25" s="88"/>
      <c r="S25" s="88"/>
      <c r="T25" s="97"/>
      <c r="U25" s="97"/>
      <c r="V25" s="98"/>
      <c r="W25" s="98"/>
      <c r="X25" s="94"/>
      <c r="Y25" s="87"/>
    </row>
    <row r="26" spans="1:25">
      <c r="H26" s="87"/>
      <c r="I26" s="87"/>
      <c r="J26" s="87"/>
      <c r="K26" s="87"/>
      <c r="L26" s="87"/>
      <c r="M26" s="87"/>
      <c r="N26" s="87"/>
      <c r="O26" s="87"/>
      <c r="P26" s="102"/>
      <c r="Q26" s="160"/>
      <c r="R26" s="88"/>
      <c r="S26" s="96"/>
      <c r="T26" s="88"/>
      <c r="U26" s="88"/>
      <c r="V26" s="88"/>
      <c r="W26" s="88"/>
      <c r="X26" s="88"/>
      <c r="Y26" s="87"/>
    </row>
    <row r="27" spans="1:25">
      <c r="H27" s="87"/>
      <c r="I27" s="87"/>
      <c r="J27" s="87"/>
      <c r="K27" s="87"/>
      <c r="L27" s="87"/>
      <c r="M27" s="87"/>
      <c r="N27" s="87"/>
      <c r="O27" s="87"/>
      <c r="P27" s="102"/>
      <c r="Q27" s="92"/>
      <c r="R27" s="89"/>
      <c r="S27" s="89"/>
      <c r="T27" s="89"/>
      <c r="U27" s="89"/>
      <c r="V27" s="89"/>
      <c r="W27" s="89"/>
      <c r="X27" s="89"/>
      <c r="Y27" s="87"/>
    </row>
    <row r="28" spans="1:25">
      <c r="H28" s="87"/>
      <c r="I28" s="87"/>
      <c r="J28" s="87"/>
      <c r="K28" s="87"/>
      <c r="L28" s="87"/>
      <c r="M28" s="87"/>
      <c r="N28" s="87"/>
      <c r="O28" s="87"/>
      <c r="P28" s="88"/>
      <c r="Q28" s="88"/>
      <c r="R28" s="96"/>
      <c r="S28" s="88"/>
      <c r="T28" s="88"/>
      <c r="U28" s="88"/>
      <c r="V28" s="88"/>
      <c r="W28" s="88"/>
      <c r="X28" s="88"/>
      <c r="Y28" s="87"/>
    </row>
    <row r="29" spans="1:25">
      <c r="H29" s="87"/>
      <c r="I29" s="87"/>
      <c r="J29" s="87"/>
      <c r="K29" s="87"/>
      <c r="L29" s="87"/>
      <c r="M29" s="87"/>
      <c r="N29" s="87"/>
      <c r="O29" s="87"/>
      <c r="P29" s="89"/>
      <c r="Q29" s="89"/>
      <c r="R29" s="89"/>
      <c r="S29" s="89"/>
      <c r="T29" s="89"/>
      <c r="U29" s="89"/>
      <c r="V29" s="89"/>
      <c r="W29" s="89"/>
      <c r="X29" s="88"/>
      <c r="Y29" s="87"/>
    </row>
    <row r="30" spans="1:25">
      <c r="H30" s="87"/>
      <c r="I30" s="87"/>
      <c r="J30" s="87"/>
      <c r="K30" s="87"/>
      <c r="L30" s="87"/>
      <c r="M30" s="87"/>
      <c r="N30" s="87"/>
      <c r="O30" s="87"/>
      <c r="P30" s="102"/>
      <c r="Q30" s="87"/>
      <c r="R30" s="89"/>
      <c r="S30" s="89"/>
      <c r="T30" s="89"/>
      <c r="U30" s="89"/>
      <c r="V30" s="89"/>
      <c r="W30" s="89"/>
      <c r="X30" s="88"/>
      <c r="Y30" s="87"/>
    </row>
    <row r="31" spans="1:25">
      <c r="H31" s="87"/>
      <c r="I31" s="87"/>
      <c r="J31" s="87"/>
      <c r="K31" s="87"/>
      <c r="L31" s="87"/>
      <c r="M31" s="87"/>
      <c r="N31" s="87"/>
      <c r="O31" s="87"/>
      <c r="P31" s="102"/>
      <c r="Q31" s="87"/>
      <c r="R31" s="103"/>
      <c r="S31" s="89"/>
      <c r="T31" s="89"/>
      <c r="U31" s="89"/>
      <c r="V31" s="89"/>
      <c r="W31" s="89"/>
      <c r="X31" s="88"/>
      <c r="Y31" s="87"/>
    </row>
    <row r="32" spans="1:25">
      <c r="P32" s="82"/>
      <c r="Q32" s="30"/>
      <c r="R32" s="75"/>
      <c r="S32" s="75"/>
      <c r="T32" s="75"/>
      <c r="U32" s="75"/>
      <c r="V32" s="75"/>
      <c r="W32" s="75"/>
      <c r="X32" s="7"/>
    </row>
    <row r="33" spans="1:24">
      <c r="H33" s="143"/>
      <c r="I33" s="143"/>
      <c r="P33" s="82"/>
      <c r="Q33" s="75"/>
      <c r="R33" s="78"/>
      <c r="S33" s="75"/>
      <c r="T33" s="75"/>
      <c r="U33" s="75"/>
      <c r="V33" s="75"/>
      <c r="W33" s="75"/>
      <c r="X33" s="7"/>
    </row>
    <row r="34" spans="1:24">
      <c r="H34" s="15"/>
      <c r="J34" s="15"/>
      <c r="P34" s="82"/>
      <c r="Q34" s="15" t="s">
        <v>123</v>
      </c>
      <c r="R34" s="75"/>
      <c r="S34" s="76"/>
      <c r="T34" s="76"/>
      <c r="U34" s="77"/>
      <c r="V34" s="77"/>
      <c r="W34" s="81"/>
      <c r="X34" s="7"/>
    </row>
    <row r="35" spans="1:24">
      <c r="H35" s="144"/>
      <c r="J35" s="145"/>
      <c r="K35" s="145"/>
      <c r="L35" s="145"/>
      <c r="M35" s="145"/>
      <c r="N35" s="145"/>
      <c r="P35" s="82"/>
      <c r="Q35" s="144" t="s">
        <v>124</v>
      </c>
      <c r="R35" s="75"/>
      <c r="S35" s="75"/>
      <c r="T35" s="75"/>
      <c r="U35" s="75"/>
      <c r="V35" s="75"/>
      <c r="W35" s="75"/>
      <c r="X35" s="7"/>
    </row>
    <row r="36" spans="1:24">
      <c r="H36" s="15"/>
    </row>
    <row r="37" spans="1:24" hidden="1"/>
    <row r="38" spans="1:24" hidden="1"/>
    <row r="39" spans="1:24" ht="33.75" customHeight="1" thickBot="1">
      <c r="H39" s="147"/>
      <c r="I39" s="145"/>
      <c r="J39" s="145"/>
      <c r="K39" s="145"/>
      <c r="L39" s="145"/>
      <c r="M39" s="145"/>
    </row>
    <row r="40" spans="1:24" s="3" customFormat="1" ht="69.75" customHeight="1" thickBot="1">
      <c r="A40" s="32" t="s">
        <v>13</v>
      </c>
      <c r="B40" s="9" t="s">
        <v>14</v>
      </c>
      <c r="C40" s="28" t="s">
        <v>0</v>
      </c>
      <c r="D40" s="9" t="s">
        <v>25</v>
      </c>
      <c r="E40" s="9" t="s">
        <v>26</v>
      </c>
      <c r="F40" s="27" t="s">
        <v>128</v>
      </c>
    </row>
    <row r="41" spans="1:24" ht="41.25" customHeight="1" thickBot="1">
      <c r="A41" s="9" t="s">
        <v>15</v>
      </c>
      <c r="B41" s="33" t="s">
        <v>16</v>
      </c>
      <c r="C41" s="25">
        <f>VLOOKUP($C$1,Data!$A$27:$K$46,2,FALSE)</f>
        <v>964</v>
      </c>
      <c r="D41" s="26">
        <f>C41</f>
        <v>964</v>
      </c>
      <c r="E41" s="151">
        <f>VLOOKUP($C$1,Data!$A$50:$K$69,2,FALSE)</f>
        <v>0.73</v>
      </c>
      <c r="F41" s="104">
        <v>0.80703109909213833</v>
      </c>
      <c r="H41" s="143"/>
      <c r="I41" s="143"/>
      <c r="P41" s="82"/>
    </row>
    <row r="42" spans="1:24" ht="38.25" customHeight="1" thickBot="1">
      <c r="A42" s="9" t="s">
        <v>17</v>
      </c>
      <c r="B42" s="33" t="s">
        <v>16</v>
      </c>
      <c r="C42" s="25">
        <f>VLOOKUP($C$1,Data!$A$27:$K$46,3,FALSE)</f>
        <v>1281</v>
      </c>
      <c r="D42" s="26">
        <f>C42</f>
        <v>1281</v>
      </c>
      <c r="E42" s="151">
        <f>VLOOKUP($C$1,Data!$A$50:$K$69,3,FALSE)</f>
        <v>0.8</v>
      </c>
      <c r="F42" s="104">
        <v>0.82194296761720642</v>
      </c>
      <c r="H42" s="15"/>
      <c r="J42" s="15"/>
      <c r="P42" s="82"/>
    </row>
    <row r="43" spans="1:24" ht="38.25" customHeight="1" thickBot="1">
      <c r="A43" s="9" t="s">
        <v>18</v>
      </c>
      <c r="B43" s="33" t="s">
        <v>16</v>
      </c>
      <c r="C43" s="25">
        <f>VLOOKUP($C$1,Data!$A$27:$K$46,4,FALSE)</f>
        <v>944</v>
      </c>
      <c r="D43" s="26">
        <f>C43</f>
        <v>944</v>
      </c>
      <c r="E43" s="151">
        <f>VLOOKUP($C$1,Data!$A$50:$K$69,4,FALSE)</f>
        <v>0.8</v>
      </c>
      <c r="F43" s="104">
        <v>0.78344895936570857</v>
      </c>
      <c r="H43" s="144"/>
      <c r="J43" s="145"/>
      <c r="K43" s="145"/>
      <c r="L43" s="145"/>
      <c r="M43" s="145"/>
      <c r="N43" s="145"/>
      <c r="P43" s="82"/>
    </row>
    <row r="44" spans="1:24" ht="38.25" customHeight="1" thickBot="1">
      <c r="A44" s="9" t="s">
        <v>19</v>
      </c>
      <c r="B44" s="33" t="s">
        <v>20</v>
      </c>
      <c r="C44" s="25">
        <f>VLOOKUP($C$1,Data!$A$27:$K$46,5,FALSE)</f>
        <v>0</v>
      </c>
      <c r="D44" s="26">
        <f>C44</f>
        <v>0</v>
      </c>
      <c r="E44" s="151" t="str">
        <f>VLOOKUP($C$1,Data!$A$50:$K$69,5,FALSE)</f>
        <v xml:space="preserve">n/a </v>
      </c>
      <c r="F44" s="104" t="s">
        <v>125</v>
      </c>
      <c r="H44" s="15"/>
      <c r="J44" s="15"/>
      <c r="P44" s="82"/>
    </row>
    <row r="45" spans="1:24" ht="38.25" customHeight="1" thickBot="1">
      <c r="A45" s="161" t="s">
        <v>21</v>
      </c>
      <c r="B45" s="29" t="s">
        <v>20</v>
      </c>
      <c r="C45" s="25">
        <f>VLOOKUP($C$1,Data!$A$27:$K$46,6,FALSE)</f>
        <v>1590</v>
      </c>
      <c r="D45" s="163">
        <f>C45</f>
        <v>1590</v>
      </c>
      <c r="E45" s="151">
        <f>VLOOKUP($C$1,Data!$A$50:$K$69,6,FALSE)</f>
        <v>0.84</v>
      </c>
      <c r="F45" s="104">
        <v>0.85067723818962671</v>
      </c>
      <c r="H45" s="144"/>
      <c r="I45" s="145"/>
      <c r="J45" s="145"/>
      <c r="K45" s="145"/>
      <c r="L45" s="145"/>
    </row>
    <row r="46" spans="1:24" ht="38.25" customHeight="1" thickBot="1">
      <c r="A46" s="162"/>
      <c r="B46" s="34" t="s">
        <v>22</v>
      </c>
      <c r="C46" s="25">
        <f>VLOOKUP($C$1,Data!$A$27:$K$46,7,FALSE)</f>
        <v>1590</v>
      </c>
      <c r="D46" s="164"/>
      <c r="E46" s="151">
        <f>VLOOKUP($C$1,Data!$A$50:$K$69,7,FALSE)</f>
        <v>0.73</v>
      </c>
      <c r="F46" s="104">
        <v>0.7342585453610897</v>
      </c>
      <c r="H46" s="15"/>
      <c r="J46" s="15"/>
      <c r="P46" s="82"/>
    </row>
    <row r="47" spans="1:24" ht="38.25" customHeight="1" thickBot="1">
      <c r="A47" s="161" t="s">
        <v>23</v>
      </c>
      <c r="B47" s="29" t="s">
        <v>20</v>
      </c>
      <c r="C47" s="25">
        <f>VLOOKUP($C$1,Data!$A$27:$K$46,8,FALSE)</f>
        <v>784</v>
      </c>
      <c r="D47" s="163">
        <f>C47</f>
        <v>784</v>
      </c>
      <c r="E47" s="151">
        <f>VLOOKUP($C$1,Data!$A$50:$K$69,8,FALSE)</f>
        <v>0.9</v>
      </c>
      <c r="F47" s="104">
        <v>0.86121212121212121</v>
      </c>
      <c r="H47" s="144"/>
      <c r="I47" s="75"/>
      <c r="J47" s="75"/>
      <c r="K47" s="75"/>
      <c r="L47" s="75"/>
      <c r="M47" s="75"/>
    </row>
    <row r="48" spans="1:24" ht="38.25" customHeight="1" thickBot="1">
      <c r="A48" s="162"/>
      <c r="B48" s="34" t="s">
        <v>22</v>
      </c>
      <c r="C48" s="25">
        <f>VLOOKUP($C$1,Data!$A$27:$K$46,9,FALSE)</f>
        <v>784</v>
      </c>
      <c r="D48" s="164"/>
      <c r="E48" s="151">
        <f>VLOOKUP($C$1,Data!$A$50:$K$69,9,FALSE)</f>
        <v>0.8</v>
      </c>
      <c r="F48" s="104">
        <v>0.76957746478873235</v>
      </c>
    </row>
    <row r="49" spans="1:8" s="17" customFormat="1" ht="20.25" customHeight="1">
      <c r="A49" s="14"/>
      <c r="B49" s="15"/>
      <c r="C49" s="15"/>
      <c r="D49" s="15"/>
      <c r="E49" s="11"/>
      <c r="F49" s="21" t="s">
        <v>27</v>
      </c>
      <c r="G49" s="16"/>
      <c r="H49" s="16"/>
    </row>
    <row r="50" spans="1:8" s="17" customFormat="1" ht="20.25" customHeight="1">
      <c r="B50" s="31"/>
      <c r="F50" s="21" t="s">
        <v>137</v>
      </c>
      <c r="G50" s="16"/>
      <c r="H50" s="16"/>
    </row>
    <row r="51" spans="1:8" ht="9" customHeight="1">
      <c r="A51" s="20" t="s">
        <v>1</v>
      </c>
      <c r="B51" s="20" t="s">
        <v>1</v>
      </c>
      <c r="C51" s="20" t="s">
        <v>1</v>
      </c>
      <c r="D51" s="20" t="s">
        <v>1</v>
      </c>
      <c r="E51" s="20" t="s">
        <v>1</v>
      </c>
      <c r="F51" s="20" t="s">
        <v>1</v>
      </c>
      <c r="G51" s="1"/>
      <c r="H51" s="1"/>
    </row>
    <row r="52" spans="1:8" s="17" customFormat="1" ht="20.25" customHeight="1">
      <c r="A52" s="14"/>
      <c r="B52" s="15"/>
      <c r="C52" s="15"/>
      <c r="D52" s="15"/>
      <c r="E52" s="11"/>
      <c r="F52" s="21"/>
      <c r="G52" s="16"/>
      <c r="H52" s="16"/>
    </row>
    <row r="53" spans="1:8" s="17" customFormat="1" ht="20.25" customHeight="1">
      <c r="B53" s="31"/>
      <c r="F53" s="21" t="s">
        <v>138</v>
      </c>
      <c r="G53" s="16"/>
      <c r="H53" s="16"/>
    </row>
    <row r="54" spans="1:8" ht="6" customHeight="1">
      <c r="B54" s="12"/>
      <c r="G54" s="10"/>
    </row>
    <row r="55" spans="1:8" ht="15.75">
      <c r="A55" s="8" t="s">
        <v>127</v>
      </c>
    </row>
    <row r="56" spans="1:8" ht="12.75" customHeight="1">
      <c r="A56" s="2"/>
    </row>
    <row r="57" spans="1:8" s="2" customFormat="1" ht="22.5" customHeight="1">
      <c r="A57" s="165"/>
      <c r="B57" s="167" t="s">
        <v>28</v>
      </c>
      <c r="C57" s="168"/>
      <c r="D57" s="158" t="s">
        <v>29</v>
      </c>
      <c r="E57" s="159"/>
    </row>
    <row r="58" spans="1:8" s="2" customFormat="1" ht="44.25" customHeight="1">
      <c r="A58" s="166"/>
      <c r="B58" s="169"/>
      <c r="C58" s="170"/>
      <c r="D58" s="35" t="s">
        <v>30</v>
      </c>
      <c r="E58" s="35" t="s">
        <v>31</v>
      </c>
    </row>
    <row r="59" spans="1:8" s="4" customFormat="1" ht="18.75" customHeight="1">
      <c r="A59" s="83"/>
      <c r="B59" s="18" t="s">
        <v>32</v>
      </c>
      <c r="C59" s="19"/>
      <c r="D59" s="18" t="s">
        <v>33</v>
      </c>
      <c r="E59" s="18" t="s">
        <v>34</v>
      </c>
    </row>
    <row r="60" spans="1:8" s="4" customFormat="1" ht="18.75" customHeight="1">
      <c r="A60" s="84"/>
      <c r="B60" s="18" t="s">
        <v>2</v>
      </c>
      <c r="C60" s="19"/>
      <c r="D60" s="18" t="s">
        <v>6</v>
      </c>
      <c r="E60" s="18" t="s">
        <v>7</v>
      </c>
    </row>
    <row r="61" spans="1:8" s="4" customFormat="1" ht="18.75" customHeight="1">
      <c r="A61" s="85"/>
      <c r="B61" s="18" t="s">
        <v>5</v>
      </c>
      <c r="C61" s="19"/>
      <c r="D61" s="18" t="s">
        <v>3</v>
      </c>
      <c r="E61" s="18" t="s">
        <v>8</v>
      </c>
    </row>
    <row r="62" spans="1:8" s="4" customFormat="1" ht="18.75" customHeight="1">
      <c r="A62" s="86"/>
      <c r="B62" s="18" t="s">
        <v>36</v>
      </c>
      <c r="C62" s="19"/>
      <c r="D62" s="18" t="s">
        <v>37</v>
      </c>
      <c r="E62" s="18" t="s">
        <v>38</v>
      </c>
    </row>
    <row r="63" spans="1:8" ht="5.25" customHeight="1">
      <c r="A63" s="7"/>
      <c r="B63" s="7"/>
    </row>
    <row r="64" spans="1:8" ht="45.75" customHeight="1">
      <c r="A64" s="157" t="s">
        <v>40</v>
      </c>
      <c r="B64" s="157"/>
      <c r="C64" s="157"/>
      <c r="D64" s="157"/>
      <c r="E64" s="157"/>
      <c r="F64" s="157"/>
    </row>
    <row r="65" spans="1:6" ht="42" customHeight="1">
      <c r="A65" s="157" t="s">
        <v>41</v>
      </c>
      <c r="B65" s="157"/>
      <c r="C65" s="157"/>
      <c r="D65" s="157"/>
      <c r="E65" s="157"/>
      <c r="F65" s="157"/>
    </row>
  </sheetData>
  <sheetProtection algorithmName="SHA-512" hashValue="Bx57mDCyHhSYblg2eyHaJtjtxcb6EcTgalXsuUQZi3KVcoZBIOKVHdiTmx9d8oqnWWKLx7K5cfU42KSld49qpA==" saltValue="Rc9zh7fLHRUDNysiopYnlA==" spinCount="100000" sheet="1" objects="1" scenarios="1"/>
  <mergeCells count="21">
    <mergeCell ref="D45:D46"/>
    <mergeCell ref="A47:A48"/>
    <mergeCell ref="D47:D48"/>
    <mergeCell ref="A57:A58"/>
    <mergeCell ref="B57:C58"/>
    <mergeCell ref="A64:F64"/>
    <mergeCell ref="A65:F65"/>
    <mergeCell ref="D57:E57"/>
    <mergeCell ref="Q25:Q26"/>
    <mergeCell ref="H4:H5"/>
    <mergeCell ref="H7:H8"/>
    <mergeCell ref="H10:H11"/>
    <mergeCell ref="H16:H17"/>
    <mergeCell ref="H19:H20"/>
    <mergeCell ref="H22:H23"/>
    <mergeCell ref="Q4:Q6"/>
    <mergeCell ref="Q8:Q10"/>
    <mergeCell ref="Q12:Q14"/>
    <mergeCell ref="Q19:Q20"/>
    <mergeCell ref="Q22:Q23"/>
    <mergeCell ref="A45:A46"/>
  </mergeCells>
  <conditionalFormatting sqref="E41:E48">
    <cfRule type="containsText" dxfId="259" priority="1" stopIfTrue="1" operator="containsText" text="n/a">
      <formula>NOT(ISERROR(SEARCH("n/a",E41)))</formula>
    </cfRule>
  </conditionalFormatting>
  <conditionalFormatting sqref="E46">
    <cfRule type="cellIs" dxfId="258" priority="6" stopIfTrue="1" operator="greaterThanOrEqual">
      <formula>0.8</formula>
    </cfRule>
    <cfRule type="cellIs" dxfId="257" priority="7" stopIfTrue="1" operator="between">
      <formula>0.7</formula>
      <formula>0.79</formula>
    </cfRule>
    <cfRule type="cellIs" dxfId="256" priority="8" stopIfTrue="1" operator="between">
      <formula>0.6</formula>
      <formula>0.69</formula>
    </cfRule>
    <cfRule type="cellIs" dxfId="255" priority="9" stopIfTrue="1" operator="lessThan">
      <formula>0.6</formula>
    </cfRule>
  </conditionalFormatting>
  <conditionalFormatting sqref="E48">
    <cfRule type="cellIs" dxfId="254" priority="2" stopIfTrue="1" operator="greaterThanOrEqual">
      <formula>0.75</formula>
    </cfRule>
    <cfRule type="cellIs" dxfId="253" priority="3" stopIfTrue="1" operator="between">
      <formula>0.65</formula>
      <formula>0.74</formula>
    </cfRule>
    <cfRule type="cellIs" dxfId="252" priority="4" stopIfTrue="1" operator="between">
      <formula>0.55</formula>
      <formula>0.64</formula>
    </cfRule>
    <cfRule type="cellIs" dxfId="251" priority="5" stopIfTrue="1" operator="lessThan">
      <formula>0.55</formula>
    </cfRule>
  </conditionalFormatting>
  <conditionalFormatting sqref="E41:E45 E47">
    <cfRule type="cellIs" dxfId="250" priority="11" stopIfTrue="1" operator="lessThan">
      <formula>0.75</formula>
    </cfRule>
    <cfRule type="cellIs" dxfId="249" priority="15" stopIfTrue="1" operator="between">
      <formula>0.75</formula>
      <formula>0.79</formula>
    </cfRule>
    <cfRule type="cellIs" dxfId="248" priority="16" stopIfTrue="1" operator="between">
      <formula>0.8</formula>
      <formula>0.89</formula>
    </cfRule>
    <cfRule type="cellIs" dxfId="247" priority="17" stopIfTrue="1" operator="greaterThanOrEqual">
      <formula>0.9</formula>
    </cfRule>
  </conditionalFormatting>
  <printOptions horizontalCentered="1"/>
  <pageMargins left="0.27559055118110237" right="0.23622047244094491" top="0.78740157480314965" bottom="0.43307086614173229" header="0.31496062992125984" footer="0.39370078740157483"/>
  <pageSetup paperSize="9" scale="58" orientation="portrait" horizontalDpi="300" verticalDpi="300" r:id="rId1"/>
  <headerFooter alignWithMargins="0">
    <oddHeader>&amp;C&amp;"Arial,Bold Italic"&amp;18Learner Outcomes Report (LOR) for 2018/19</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C21"/>
  <sheetViews>
    <sheetView showGridLines="0" workbookViewId="0"/>
  </sheetViews>
  <sheetFormatPr defaultRowHeight="15"/>
  <cols>
    <col min="2" max="2" width="10.6640625" customWidth="1"/>
    <col min="3" max="3" width="62.109375" customWidth="1"/>
  </cols>
  <sheetData>
    <row r="1" spans="1:3">
      <c r="A1" s="38">
        <v>1</v>
      </c>
      <c r="B1" s="43" t="s">
        <v>52</v>
      </c>
      <c r="C1" s="105" t="s">
        <v>86</v>
      </c>
    </row>
    <row r="2" spans="1:3">
      <c r="A2" s="38">
        <v>2</v>
      </c>
      <c r="B2" s="43" t="s">
        <v>53</v>
      </c>
      <c r="C2" s="46" t="s">
        <v>43</v>
      </c>
    </row>
    <row r="3" spans="1:3">
      <c r="A3" s="38">
        <v>3</v>
      </c>
      <c r="B3" s="43" t="s">
        <v>68</v>
      </c>
      <c r="C3" s="105" t="s">
        <v>88</v>
      </c>
    </row>
    <row r="4" spans="1:3">
      <c r="A4" s="38">
        <v>4</v>
      </c>
      <c r="B4" s="43" t="s">
        <v>54</v>
      </c>
      <c r="C4" s="46" t="s">
        <v>44</v>
      </c>
    </row>
    <row r="5" spans="1:3">
      <c r="A5" s="38">
        <v>5</v>
      </c>
      <c r="B5" s="43" t="s">
        <v>50</v>
      </c>
      <c r="C5" s="105" t="s">
        <v>95</v>
      </c>
    </row>
    <row r="6" spans="1:3">
      <c r="A6" s="38">
        <v>6</v>
      </c>
      <c r="B6" s="43" t="s">
        <v>56</v>
      </c>
      <c r="C6" s="105" t="s">
        <v>87</v>
      </c>
    </row>
    <row r="7" spans="1:3">
      <c r="A7" s="38">
        <v>7</v>
      </c>
      <c r="B7" s="43" t="s">
        <v>55</v>
      </c>
      <c r="C7" s="105" t="s">
        <v>96</v>
      </c>
    </row>
    <row r="8" spans="1:3">
      <c r="A8" s="38">
        <v>8</v>
      </c>
      <c r="B8" s="43" t="s">
        <v>63</v>
      </c>
      <c r="C8" s="105" t="s">
        <v>93</v>
      </c>
    </row>
    <row r="9" spans="1:3">
      <c r="A9" s="38">
        <v>9</v>
      </c>
      <c r="B9" s="43" t="s">
        <v>57</v>
      </c>
      <c r="C9" s="105" t="s">
        <v>90</v>
      </c>
    </row>
    <row r="10" spans="1:3">
      <c r="A10" s="38">
        <v>10</v>
      </c>
      <c r="B10" s="43" t="s">
        <v>58</v>
      </c>
      <c r="C10" s="46" t="s">
        <v>45</v>
      </c>
    </row>
    <row r="11" spans="1:3">
      <c r="A11" s="38">
        <v>11</v>
      </c>
      <c r="B11" s="43" t="s">
        <v>59</v>
      </c>
      <c r="C11" s="46" t="s">
        <v>46</v>
      </c>
    </row>
    <row r="12" spans="1:3">
      <c r="A12" s="38">
        <v>12</v>
      </c>
      <c r="B12" s="43" t="s">
        <v>64</v>
      </c>
      <c r="C12" s="105" t="s">
        <v>92</v>
      </c>
    </row>
    <row r="13" spans="1:3">
      <c r="A13" s="38">
        <v>13</v>
      </c>
      <c r="B13" s="43" t="s">
        <v>61</v>
      </c>
      <c r="C13" s="105" t="s">
        <v>94</v>
      </c>
    </row>
    <row r="14" spans="1:3">
      <c r="A14" s="38">
        <v>14</v>
      </c>
      <c r="B14" s="43" t="s">
        <v>62</v>
      </c>
      <c r="C14" s="105" t="s">
        <v>91</v>
      </c>
    </row>
    <row r="15" spans="1:3">
      <c r="A15" s="38">
        <v>15</v>
      </c>
      <c r="B15" s="43" t="s">
        <v>51</v>
      </c>
      <c r="C15" s="105" t="s">
        <v>84</v>
      </c>
    </row>
    <row r="16" spans="1:3">
      <c r="A16" s="38">
        <v>16</v>
      </c>
      <c r="B16" s="43" t="s">
        <v>60</v>
      </c>
      <c r="C16" s="105" t="s">
        <v>89</v>
      </c>
    </row>
    <row r="17" spans="1:3">
      <c r="A17" s="38">
        <v>17</v>
      </c>
      <c r="B17" s="43" t="s">
        <v>65</v>
      </c>
      <c r="C17" s="46" t="s">
        <v>47</v>
      </c>
    </row>
    <row r="18" spans="1:3">
      <c r="A18" s="38">
        <v>18</v>
      </c>
      <c r="B18" s="43" t="s">
        <v>66</v>
      </c>
      <c r="C18" s="46" t="s">
        <v>48</v>
      </c>
    </row>
    <row r="19" spans="1:3" ht="15.75" thickBot="1">
      <c r="A19" s="38">
        <v>19</v>
      </c>
      <c r="B19" s="44" t="s">
        <v>67</v>
      </c>
      <c r="C19" s="47" t="s">
        <v>49</v>
      </c>
    </row>
    <row r="20" spans="1:3" ht="15.75" thickBot="1"/>
    <row r="21" spans="1:3" ht="15.75" thickBot="1">
      <c r="A21" s="45">
        <v>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M69"/>
  <sheetViews>
    <sheetView showGridLines="0" workbookViewId="0"/>
  </sheetViews>
  <sheetFormatPr defaultRowHeight="15"/>
  <sheetData>
    <row r="1" spans="1:13" ht="15.75" thickBot="1">
      <c r="B1" s="176" t="s">
        <v>69</v>
      </c>
      <c r="C1" s="177"/>
      <c r="D1" s="178"/>
      <c r="E1" s="176" t="s">
        <v>70</v>
      </c>
      <c r="F1" s="177"/>
      <c r="G1" s="178"/>
      <c r="H1" s="173" t="s">
        <v>71</v>
      </c>
      <c r="I1" s="174"/>
      <c r="J1" s="174"/>
      <c r="K1" s="174"/>
      <c r="L1" s="174"/>
      <c r="M1" s="175"/>
    </row>
    <row r="2" spans="1:13" ht="15.75" thickBot="1">
      <c r="B2" s="179"/>
      <c r="C2" s="180"/>
      <c r="D2" s="181"/>
      <c r="E2" s="179"/>
      <c r="F2" s="180"/>
      <c r="G2" s="181"/>
      <c r="H2" s="173" t="s">
        <v>72</v>
      </c>
      <c r="I2" s="174"/>
      <c r="J2" s="174"/>
      <c r="K2" s="174"/>
      <c r="L2" s="174"/>
      <c r="M2" s="175"/>
    </row>
    <row r="3" spans="1:13" ht="15.75" thickBot="1">
      <c r="B3" s="182"/>
      <c r="C3" s="183"/>
      <c r="D3" s="184"/>
      <c r="E3" s="182"/>
      <c r="F3" s="183"/>
      <c r="G3" s="184"/>
      <c r="H3" s="171" t="s">
        <v>85</v>
      </c>
      <c r="I3" s="172"/>
      <c r="J3" s="171" t="s">
        <v>122</v>
      </c>
      <c r="K3" s="172"/>
      <c r="L3" s="171" t="s">
        <v>126</v>
      </c>
      <c r="M3" s="172"/>
    </row>
    <row r="4" spans="1:13" ht="15.75" thickBot="1">
      <c r="B4" s="55" t="s">
        <v>85</v>
      </c>
      <c r="C4" s="56" t="s">
        <v>122</v>
      </c>
      <c r="D4" s="57" t="s">
        <v>126</v>
      </c>
      <c r="E4" s="55" t="s">
        <v>85</v>
      </c>
      <c r="F4" s="56" t="s">
        <v>122</v>
      </c>
      <c r="G4" s="57" t="s">
        <v>126</v>
      </c>
      <c r="H4" s="71" t="s">
        <v>9</v>
      </c>
      <c r="I4" s="72" t="s">
        <v>10</v>
      </c>
      <c r="J4" s="73" t="s">
        <v>9</v>
      </c>
      <c r="K4" s="73" t="s">
        <v>10</v>
      </c>
      <c r="L4" s="71" t="s">
        <v>9</v>
      </c>
      <c r="M4" s="72" t="s">
        <v>10</v>
      </c>
    </row>
    <row r="5" spans="1:13">
      <c r="A5" s="42" t="s">
        <v>58</v>
      </c>
      <c r="B5" s="36">
        <v>0.8</v>
      </c>
      <c r="C5" s="48">
        <v>0.77</v>
      </c>
      <c r="D5" s="37">
        <v>0.8</v>
      </c>
      <c r="E5" s="36">
        <v>0.77</v>
      </c>
      <c r="F5" s="48">
        <v>0.76</v>
      </c>
      <c r="G5" s="48">
        <v>0.79</v>
      </c>
      <c r="H5" s="36" t="s">
        <v>139</v>
      </c>
      <c r="I5" s="48" t="s">
        <v>139</v>
      </c>
      <c r="J5" s="48" t="s">
        <v>139</v>
      </c>
      <c r="K5" s="48" t="s">
        <v>139</v>
      </c>
      <c r="L5" s="48" t="s">
        <v>139</v>
      </c>
      <c r="M5" s="37" t="s">
        <v>139</v>
      </c>
    </row>
    <row r="6" spans="1:13">
      <c r="A6" s="43" t="s">
        <v>52</v>
      </c>
      <c r="B6" s="38">
        <v>0.79</v>
      </c>
      <c r="C6" s="49">
        <v>0.8</v>
      </c>
      <c r="D6" s="39">
        <v>0.8</v>
      </c>
      <c r="E6" s="38">
        <v>0.81</v>
      </c>
      <c r="F6" s="49">
        <v>0.74</v>
      </c>
      <c r="G6" s="49">
        <v>0.76</v>
      </c>
      <c r="H6" s="38" t="s">
        <v>139</v>
      </c>
      <c r="I6" s="49" t="s">
        <v>139</v>
      </c>
      <c r="J6" s="49" t="s">
        <v>139</v>
      </c>
      <c r="K6" s="49" t="s">
        <v>139</v>
      </c>
      <c r="L6" s="49" t="s">
        <v>139</v>
      </c>
      <c r="M6" s="39" t="s">
        <v>139</v>
      </c>
    </row>
    <row r="7" spans="1:13">
      <c r="A7" s="43" t="s">
        <v>53</v>
      </c>
      <c r="B7" s="38">
        <v>0.81</v>
      </c>
      <c r="C7" s="49">
        <v>0.8</v>
      </c>
      <c r="D7" s="39">
        <v>0.78</v>
      </c>
      <c r="E7" s="38">
        <v>0.87</v>
      </c>
      <c r="F7" s="49">
        <v>0.82</v>
      </c>
      <c r="G7" s="49">
        <v>0.78</v>
      </c>
      <c r="H7" s="38">
        <v>0.71</v>
      </c>
      <c r="I7" s="49">
        <v>0.81</v>
      </c>
      <c r="J7" s="49">
        <v>0.76</v>
      </c>
      <c r="K7" s="49">
        <v>0.79</v>
      </c>
      <c r="L7" s="49">
        <v>0.73</v>
      </c>
      <c r="M7" s="39">
        <v>0.8</v>
      </c>
    </row>
    <row r="8" spans="1:13">
      <c r="A8" s="43" t="s">
        <v>54</v>
      </c>
      <c r="B8" s="38">
        <v>0.8</v>
      </c>
      <c r="C8" s="49">
        <v>0.82</v>
      </c>
      <c r="D8" s="39">
        <v>0.82</v>
      </c>
      <c r="E8" s="38">
        <v>0.82</v>
      </c>
      <c r="F8" s="49">
        <v>0.79</v>
      </c>
      <c r="G8" s="49">
        <v>0.79</v>
      </c>
      <c r="H8" s="38" t="s">
        <v>139</v>
      </c>
      <c r="I8" s="49" t="s">
        <v>139</v>
      </c>
      <c r="J8" s="49" t="s">
        <v>139</v>
      </c>
      <c r="K8" s="49" t="s">
        <v>139</v>
      </c>
      <c r="L8" s="49" t="s">
        <v>139</v>
      </c>
      <c r="M8" s="39" t="s">
        <v>139</v>
      </c>
    </row>
    <row r="9" spans="1:13">
      <c r="A9" s="43" t="s">
        <v>59</v>
      </c>
      <c r="B9" s="38">
        <v>0.88</v>
      </c>
      <c r="C9" s="49">
        <v>0.81</v>
      </c>
      <c r="D9" s="39">
        <v>0.8</v>
      </c>
      <c r="E9" s="38">
        <v>0.85</v>
      </c>
      <c r="F9" s="49">
        <v>0.84</v>
      </c>
      <c r="G9" s="49">
        <v>0.81</v>
      </c>
      <c r="H9" s="38">
        <v>0.7</v>
      </c>
      <c r="I9" s="49">
        <v>0.75</v>
      </c>
      <c r="J9" s="49">
        <v>0.8</v>
      </c>
      <c r="K9" s="49">
        <v>0.76</v>
      </c>
      <c r="L9" s="49">
        <v>0.74</v>
      </c>
      <c r="M9" s="39">
        <v>0.77</v>
      </c>
    </row>
    <row r="10" spans="1:13">
      <c r="A10" s="43" t="s">
        <v>56</v>
      </c>
      <c r="B10" s="38">
        <v>0.85</v>
      </c>
      <c r="C10" s="49">
        <v>0.82</v>
      </c>
      <c r="D10" s="39">
        <v>0.82</v>
      </c>
      <c r="E10" s="38">
        <v>0.89</v>
      </c>
      <c r="F10" s="49">
        <v>0.86</v>
      </c>
      <c r="G10" s="49">
        <v>0.85</v>
      </c>
      <c r="H10" s="38" t="s">
        <v>139</v>
      </c>
      <c r="I10" s="49" t="s">
        <v>139</v>
      </c>
      <c r="J10" s="49" t="s">
        <v>139</v>
      </c>
      <c r="K10" s="49" t="s">
        <v>139</v>
      </c>
      <c r="L10" s="49" t="s">
        <v>139</v>
      </c>
      <c r="M10" s="39" t="s">
        <v>139</v>
      </c>
    </row>
    <row r="11" spans="1:13">
      <c r="A11" s="43" t="s">
        <v>68</v>
      </c>
      <c r="B11" s="38">
        <v>0.77</v>
      </c>
      <c r="C11" s="49">
        <v>0.83</v>
      </c>
      <c r="D11" s="39">
        <v>0.8</v>
      </c>
      <c r="E11" s="38">
        <v>0.78</v>
      </c>
      <c r="F11" s="49">
        <v>0.8</v>
      </c>
      <c r="G11" s="49">
        <v>0.78</v>
      </c>
      <c r="H11" s="38" t="s">
        <v>139</v>
      </c>
      <c r="I11" s="49" t="s">
        <v>139</v>
      </c>
      <c r="J11" s="49" t="s">
        <v>139</v>
      </c>
      <c r="K11" s="49" t="s">
        <v>139</v>
      </c>
      <c r="L11" s="49" t="s">
        <v>139</v>
      </c>
      <c r="M11" s="39" t="s">
        <v>139</v>
      </c>
    </row>
    <row r="12" spans="1:13">
      <c r="A12" s="43" t="s">
        <v>60</v>
      </c>
      <c r="B12" s="38">
        <v>0.72</v>
      </c>
      <c r="C12" s="49">
        <v>0.85</v>
      </c>
      <c r="D12" s="39">
        <v>0.04</v>
      </c>
      <c r="E12" s="38">
        <v>0.78</v>
      </c>
      <c r="F12" s="49">
        <v>0.83</v>
      </c>
      <c r="G12" s="49">
        <v>0.63</v>
      </c>
      <c r="H12" s="38">
        <v>0.65</v>
      </c>
      <c r="I12" s="49">
        <v>0.6</v>
      </c>
      <c r="J12" s="49">
        <v>0.71</v>
      </c>
      <c r="K12" s="49">
        <v>0.6</v>
      </c>
      <c r="L12" s="49">
        <v>0.68</v>
      </c>
      <c r="M12" s="39">
        <v>0.64</v>
      </c>
    </row>
    <row r="13" spans="1:13">
      <c r="A13" s="43" t="s">
        <v>65</v>
      </c>
      <c r="B13" s="38">
        <v>0.76</v>
      </c>
      <c r="C13" s="49">
        <v>0.82</v>
      </c>
      <c r="D13" s="39">
        <v>0.84</v>
      </c>
      <c r="E13" s="38">
        <v>0.7</v>
      </c>
      <c r="F13" s="49">
        <v>0.83</v>
      </c>
      <c r="G13" s="49">
        <v>0.82</v>
      </c>
      <c r="H13" s="38" t="s">
        <v>139</v>
      </c>
      <c r="I13" s="49" t="s">
        <v>139</v>
      </c>
      <c r="J13" s="49" t="s">
        <v>139</v>
      </c>
      <c r="K13" s="49" t="s">
        <v>139</v>
      </c>
      <c r="L13" s="49" t="s">
        <v>139</v>
      </c>
      <c r="M13" s="39" t="s">
        <v>139</v>
      </c>
    </row>
    <row r="14" spans="1:13">
      <c r="A14" s="43" t="s">
        <v>66</v>
      </c>
      <c r="B14" s="38">
        <v>0.76</v>
      </c>
      <c r="C14" s="49">
        <v>0.83</v>
      </c>
      <c r="D14" s="39">
        <v>0.75</v>
      </c>
      <c r="E14" s="38">
        <v>0.85</v>
      </c>
      <c r="F14" s="49">
        <v>0.88</v>
      </c>
      <c r="G14" s="49">
        <v>0.8</v>
      </c>
      <c r="H14" s="38">
        <v>0.66</v>
      </c>
      <c r="I14" s="49">
        <v>0.51</v>
      </c>
      <c r="J14" s="49">
        <v>0.63</v>
      </c>
      <c r="K14" s="49">
        <v>0.53</v>
      </c>
      <c r="L14" s="49">
        <v>0.64</v>
      </c>
      <c r="M14" s="39">
        <v>0.53</v>
      </c>
    </row>
    <row r="15" spans="1:13">
      <c r="A15" s="43" t="s">
        <v>51</v>
      </c>
      <c r="B15" s="38">
        <v>0.83</v>
      </c>
      <c r="C15" s="49">
        <v>0.85</v>
      </c>
      <c r="D15" s="39">
        <v>0.82</v>
      </c>
      <c r="E15" s="38">
        <v>0.89</v>
      </c>
      <c r="F15" s="49">
        <v>0.87</v>
      </c>
      <c r="G15" s="49">
        <v>0.83</v>
      </c>
      <c r="H15" s="38">
        <v>0.73</v>
      </c>
      <c r="I15" s="49">
        <v>0.75</v>
      </c>
      <c r="J15" s="49">
        <v>0.76</v>
      </c>
      <c r="K15" s="49">
        <v>0.78</v>
      </c>
      <c r="L15" s="49">
        <v>0.8</v>
      </c>
      <c r="M15" s="39">
        <v>0.85</v>
      </c>
    </row>
    <row r="16" spans="1:13">
      <c r="A16" s="43" t="s">
        <v>67</v>
      </c>
      <c r="B16" s="38">
        <v>0.79</v>
      </c>
      <c r="C16" s="49">
        <v>0.81</v>
      </c>
      <c r="D16" s="39">
        <v>0.83</v>
      </c>
      <c r="E16" s="38">
        <v>0.81</v>
      </c>
      <c r="F16" s="49">
        <v>0.82</v>
      </c>
      <c r="G16" s="49">
        <v>0.84</v>
      </c>
      <c r="H16" s="38" t="s">
        <v>139</v>
      </c>
      <c r="I16" s="49" t="s">
        <v>139</v>
      </c>
      <c r="J16" s="49" t="s">
        <v>139</v>
      </c>
      <c r="K16" s="49" t="s">
        <v>139</v>
      </c>
      <c r="L16" s="49" t="s">
        <v>139</v>
      </c>
      <c r="M16" s="39" t="s">
        <v>139</v>
      </c>
    </row>
    <row r="17" spans="1:13">
      <c r="A17" s="43" t="s">
        <v>57</v>
      </c>
      <c r="B17" s="38">
        <v>0.83</v>
      </c>
      <c r="C17" s="49">
        <v>0.83</v>
      </c>
      <c r="D17" s="39">
        <v>0.83</v>
      </c>
      <c r="E17" s="38">
        <v>0.89</v>
      </c>
      <c r="F17" s="49">
        <v>0.82</v>
      </c>
      <c r="G17" s="49">
        <v>0.83</v>
      </c>
      <c r="H17" s="38">
        <v>0.77</v>
      </c>
      <c r="I17" s="49">
        <v>0.78</v>
      </c>
      <c r="J17" s="49">
        <v>0.7</v>
      </c>
      <c r="K17" s="49">
        <v>0.74</v>
      </c>
      <c r="L17" s="49">
        <v>0.76</v>
      </c>
      <c r="M17" s="39">
        <v>0.76</v>
      </c>
    </row>
    <row r="18" spans="1:13">
      <c r="A18" s="43" t="s">
        <v>62</v>
      </c>
      <c r="B18" s="38">
        <v>0.8</v>
      </c>
      <c r="C18" s="49">
        <v>0.83</v>
      </c>
      <c r="D18" s="39">
        <v>0.82</v>
      </c>
      <c r="E18" s="38">
        <v>0.85</v>
      </c>
      <c r="F18" s="49">
        <v>0.83</v>
      </c>
      <c r="G18" s="49">
        <v>0.84</v>
      </c>
      <c r="H18" s="38">
        <v>0.74</v>
      </c>
      <c r="I18" s="49">
        <v>0.77</v>
      </c>
      <c r="J18" s="49">
        <v>0.69</v>
      </c>
      <c r="K18" s="49">
        <v>0.72</v>
      </c>
      <c r="L18" s="49">
        <v>0.78</v>
      </c>
      <c r="M18" s="39">
        <v>0.82</v>
      </c>
    </row>
    <row r="19" spans="1:13">
      <c r="A19" s="43" t="s">
        <v>64</v>
      </c>
      <c r="B19" s="38">
        <v>0.81</v>
      </c>
      <c r="C19" s="49">
        <v>0.75</v>
      </c>
      <c r="D19" s="39">
        <v>0.8</v>
      </c>
      <c r="E19" s="38">
        <v>0.88</v>
      </c>
      <c r="F19" s="49">
        <v>0.71</v>
      </c>
      <c r="G19" s="49">
        <v>0.72</v>
      </c>
      <c r="H19" s="38" t="s">
        <v>139</v>
      </c>
      <c r="I19" s="49" t="s">
        <v>139</v>
      </c>
      <c r="J19" s="49" t="s">
        <v>139</v>
      </c>
      <c r="K19" s="49" t="s">
        <v>139</v>
      </c>
      <c r="L19" s="49" t="s">
        <v>139</v>
      </c>
      <c r="M19" s="39" t="s">
        <v>139</v>
      </c>
    </row>
    <row r="20" spans="1:13">
      <c r="A20" s="43" t="s">
        <v>63</v>
      </c>
      <c r="B20" s="38">
        <v>0.81</v>
      </c>
      <c r="C20" s="49">
        <v>0.82</v>
      </c>
      <c r="D20" s="39">
        <v>0.77</v>
      </c>
      <c r="E20" s="38">
        <v>0.88</v>
      </c>
      <c r="F20" s="49">
        <v>0.82</v>
      </c>
      <c r="G20" s="49">
        <v>0.77</v>
      </c>
      <c r="H20" s="38" t="s">
        <v>139</v>
      </c>
      <c r="I20" s="49" t="s">
        <v>139</v>
      </c>
      <c r="J20" s="49" t="s">
        <v>139</v>
      </c>
      <c r="K20" s="49" t="s">
        <v>139</v>
      </c>
      <c r="L20" s="49" t="s">
        <v>139</v>
      </c>
      <c r="M20" s="39" t="s">
        <v>139</v>
      </c>
    </row>
    <row r="21" spans="1:13">
      <c r="A21" s="43" t="s">
        <v>61</v>
      </c>
      <c r="B21" s="38">
        <v>0.82</v>
      </c>
      <c r="C21" s="49">
        <v>0.85</v>
      </c>
      <c r="D21" s="39">
        <v>0.85</v>
      </c>
      <c r="E21" s="38">
        <v>0.83</v>
      </c>
      <c r="F21" s="49">
        <v>0.83</v>
      </c>
      <c r="G21" s="49">
        <v>0.85</v>
      </c>
      <c r="H21" s="38">
        <v>0.7</v>
      </c>
      <c r="I21" s="49">
        <v>0.68</v>
      </c>
      <c r="J21" s="49">
        <v>0.71</v>
      </c>
      <c r="K21" s="49">
        <v>0.71</v>
      </c>
      <c r="L21" s="49">
        <v>0.73</v>
      </c>
      <c r="M21" s="39">
        <v>0.77</v>
      </c>
    </row>
    <row r="22" spans="1:13">
      <c r="A22" s="43" t="s">
        <v>50</v>
      </c>
      <c r="B22" s="38">
        <v>0.81</v>
      </c>
      <c r="C22" s="49">
        <v>0.79</v>
      </c>
      <c r="D22" s="39">
        <v>0.82</v>
      </c>
      <c r="E22" s="38">
        <v>0.83</v>
      </c>
      <c r="F22" s="49">
        <v>0.8</v>
      </c>
      <c r="G22" s="49">
        <v>0.83</v>
      </c>
      <c r="H22" s="38" t="s">
        <v>139</v>
      </c>
      <c r="I22" s="49" t="s">
        <v>139</v>
      </c>
      <c r="J22" s="49" t="s">
        <v>139</v>
      </c>
      <c r="K22" s="49" t="s">
        <v>139</v>
      </c>
      <c r="L22" s="49" t="s">
        <v>139</v>
      </c>
      <c r="M22" s="39" t="s">
        <v>139</v>
      </c>
    </row>
    <row r="23" spans="1:13" ht="15.75" thickBot="1">
      <c r="A23" s="44" t="s">
        <v>55</v>
      </c>
      <c r="B23" s="40">
        <v>0.84</v>
      </c>
      <c r="C23" s="50">
        <v>0.84</v>
      </c>
      <c r="D23" s="41">
        <v>0.84</v>
      </c>
      <c r="E23" s="40">
        <v>0.87</v>
      </c>
      <c r="F23" s="50">
        <v>0.83</v>
      </c>
      <c r="G23" s="50">
        <v>0.82</v>
      </c>
      <c r="H23" s="40">
        <v>0.78</v>
      </c>
      <c r="I23" s="50">
        <v>0.63</v>
      </c>
      <c r="J23" s="50">
        <v>0.7</v>
      </c>
      <c r="K23" s="50">
        <v>0.88</v>
      </c>
      <c r="L23" s="50">
        <v>0.65</v>
      </c>
      <c r="M23" s="41">
        <v>0.69</v>
      </c>
    </row>
    <row r="25" spans="1:13" ht="15.75" thickBot="1"/>
    <row r="26" spans="1:13" ht="39" customHeight="1" thickBot="1">
      <c r="B26" s="51" t="s">
        <v>15</v>
      </c>
      <c r="C26" s="51" t="s">
        <v>17</v>
      </c>
      <c r="D26" s="51" t="s">
        <v>18</v>
      </c>
      <c r="E26" s="51" t="s">
        <v>19</v>
      </c>
      <c r="F26" s="185" t="s">
        <v>21</v>
      </c>
      <c r="G26" s="186"/>
      <c r="H26" s="185" t="s">
        <v>23</v>
      </c>
      <c r="I26" s="186"/>
    </row>
    <row r="27" spans="1:13" ht="30.75" thickBot="1">
      <c r="A27" s="58"/>
      <c r="B27" s="146" t="s">
        <v>73</v>
      </c>
      <c r="C27" s="146" t="s">
        <v>73</v>
      </c>
      <c r="D27" s="146" t="s">
        <v>73</v>
      </c>
      <c r="E27" s="146" t="s">
        <v>73</v>
      </c>
      <c r="F27" s="146" t="s">
        <v>73</v>
      </c>
      <c r="G27" s="146" t="s">
        <v>73</v>
      </c>
      <c r="H27" s="146" t="s">
        <v>73</v>
      </c>
      <c r="I27" s="146" t="s">
        <v>73</v>
      </c>
    </row>
    <row r="28" spans="1:13">
      <c r="A28" s="42" t="s">
        <v>58</v>
      </c>
      <c r="B28" s="60">
        <v>309</v>
      </c>
      <c r="C28" s="61">
        <v>165</v>
      </c>
      <c r="D28" s="61" t="s">
        <v>140</v>
      </c>
      <c r="E28" s="61">
        <v>0</v>
      </c>
      <c r="F28" s="62">
        <v>0</v>
      </c>
      <c r="G28" s="61">
        <v>0</v>
      </c>
      <c r="H28" s="62">
        <v>0</v>
      </c>
      <c r="I28" s="61">
        <v>0</v>
      </c>
    </row>
    <row r="29" spans="1:13">
      <c r="A29" s="43" t="s">
        <v>52</v>
      </c>
      <c r="B29" s="63">
        <v>688</v>
      </c>
      <c r="C29" s="150">
        <v>587</v>
      </c>
      <c r="D29" s="150">
        <v>311</v>
      </c>
      <c r="E29" s="150">
        <v>0</v>
      </c>
      <c r="F29" s="149">
        <v>0</v>
      </c>
      <c r="G29" s="150">
        <v>0</v>
      </c>
      <c r="H29" s="149">
        <v>0</v>
      </c>
      <c r="I29" s="150">
        <v>0</v>
      </c>
    </row>
    <row r="30" spans="1:13">
      <c r="A30" s="43" t="s">
        <v>53</v>
      </c>
      <c r="B30" s="63">
        <v>964</v>
      </c>
      <c r="C30" s="150">
        <v>1281</v>
      </c>
      <c r="D30" s="150">
        <v>944</v>
      </c>
      <c r="E30" s="150">
        <v>0</v>
      </c>
      <c r="F30" s="149">
        <v>1590</v>
      </c>
      <c r="G30" s="150">
        <v>1590</v>
      </c>
      <c r="H30" s="149">
        <v>784</v>
      </c>
      <c r="I30" s="150">
        <v>784</v>
      </c>
    </row>
    <row r="31" spans="1:13">
      <c r="A31" s="43" t="s">
        <v>54</v>
      </c>
      <c r="B31" s="63">
        <v>519</v>
      </c>
      <c r="C31" s="150">
        <v>470</v>
      </c>
      <c r="D31" s="150">
        <v>120</v>
      </c>
      <c r="E31" s="150">
        <v>0</v>
      </c>
      <c r="F31" s="149">
        <v>0</v>
      </c>
      <c r="G31" s="150">
        <v>0</v>
      </c>
      <c r="H31" s="149">
        <v>0</v>
      </c>
      <c r="I31" s="150">
        <v>0</v>
      </c>
    </row>
    <row r="32" spans="1:13">
      <c r="A32" s="43" t="s">
        <v>59</v>
      </c>
      <c r="B32" s="63">
        <v>444</v>
      </c>
      <c r="C32" s="150">
        <v>566</v>
      </c>
      <c r="D32" s="150">
        <v>127</v>
      </c>
      <c r="E32" s="150">
        <v>0</v>
      </c>
      <c r="F32" s="149">
        <v>388</v>
      </c>
      <c r="G32" s="150">
        <v>388</v>
      </c>
      <c r="H32" s="149">
        <v>247</v>
      </c>
      <c r="I32" s="150">
        <v>247</v>
      </c>
    </row>
    <row r="33" spans="1:9">
      <c r="A33" s="43" t="s">
        <v>56</v>
      </c>
      <c r="B33" s="63">
        <v>526</v>
      </c>
      <c r="C33" s="150">
        <v>271</v>
      </c>
      <c r="D33" s="150" t="s">
        <v>140</v>
      </c>
      <c r="E33" s="150">
        <v>0</v>
      </c>
      <c r="F33" s="149">
        <v>0</v>
      </c>
      <c r="G33" s="150">
        <v>0</v>
      </c>
      <c r="H33" s="149">
        <v>0</v>
      </c>
      <c r="I33" s="150">
        <v>0</v>
      </c>
    </row>
    <row r="34" spans="1:9">
      <c r="A34" s="43" t="s">
        <v>68</v>
      </c>
      <c r="B34" s="63">
        <v>505</v>
      </c>
      <c r="C34" s="150">
        <v>474</v>
      </c>
      <c r="D34" s="150">
        <v>31</v>
      </c>
      <c r="E34" s="150">
        <v>0</v>
      </c>
      <c r="F34" s="149">
        <v>0</v>
      </c>
      <c r="G34" s="150">
        <v>0</v>
      </c>
      <c r="H34" s="149">
        <v>0</v>
      </c>
      <c r="I34" s="150">
        <v>0</v>
      </c>
    </row>
    <row r="35" spans="1:9">
      <c r="A35" s="43" t="s">
        <v>60</v>
      </c>
      <c r="B35" s="63">
        <v>33</v>
      </c>
      <c r="C35" s="150">
        <v>16</v>
      </c>
      <c r="D35" s="150">
        <v>0</v>
      </c>
      <c r="E35" s="150">
        <v>0</v>
      </c>
      <c r="F35" s="149">
        <v>396</v>
      </c>
      <c r="G35" s="150">
        <v>396</v>
      </c>
      <c r="H35" s="149">
        <v>267</v>
      </c>
      <c r="I35" s="150">
        <v>267</v>
      </c>
    </row>
    <row r="36" spans="1:9">
      <c r="A36" s="43" t="s">
        <v>65</v>
      </c>
      <c r="B36" s="63">
        <v>69</v>
      </c>
      <c r="C36" s="150">
        <v>146</v>
      </c>
      <c r="D36" s="150">
        <v>89</v>
      </c>
      <c r="E36" s="150">
        <v>0</v>
      </c>
      <c r="F36" s="149">
        <v>0</v>
      </c>
      <c r="G36" s="150">
        <v>0</v>
      </c>
      <c r="H36" s="149">
        <v>0</v>
      </c>
      <c r="I36" s="150">
        <v>0</v>
      </c>
    </row>
    <row r="37" spans="1:9">
      <c r="A37" s="43" t="s">
        <v>66</v>
      </c>
      <c r="B37" s="63">
        <v>274</v>
      </c>
      <c r="C37" s="150">
        <v>267</v>
      </c>
      <c r="D37" s="150">
        <v>83</v>
      </c>
      <c r="E37" s="150">
        <v>0</v>
      </c>
      <c r="F37" s="149">
        <v>103</v>
      </c>
      <c r="G37" s="150">
        <v>103</v>
      </c>
      <c r="H37" s="149">
        <v>63</v>
      </c>
      <c r="I37" s="150">
        <v>63</v>
      </c>
    </row>
    <row r="38" spans="1:9">
      <c r="A38" s="43" t="s">
        <v>51</v>
      </c>
      <c r="B38" s="63">
        <v>182</v>
      </c>
      <c r="C38" s="150">
        <v>288</v>
      </c>
      <c r="D38" s="150">
        <v>90</v>
      </c>
      <c r="E38" s="150">
        <v>0</v>
      </c>
      <c r="F38" s="149">
        <v>291</v>
      </c>
      <c r="G38" s="150">
        <v>291</v>
      </c>
      <c r="H38" s="149">
        <v>184</v>
      </c>
      <c r="I38" s="150">
        <v>184</v>
      </c>
    </row>
    <row r="39" spans="1:9">
      <c r="A39" s="43" t="s">
        <v>67</v>
      </c>
      <c r="B39" s="63">
        <v>860</v>
      </c>
      <c r="C39" s="150">
        <v>1145</v>
      </c>
      <c r="D39" s="150">
        <v>872</v>
      </c>
      <c r="E39" s="150">
        <v>0</v>
      </c>
      <c r="F39" s="149">
        <v>0</v>
      </c>
      <c r="G39" s="150">
        <v>0</v>
      </c>
      <c r="H39" s="149">
        <v>0</v>
      </c>
      <c r="I39" s="150">
        <v>0</v>
      </c>
    </row>
    <row r="40" spans="1:9">
      <c r="A40" s="43" t="s">
        <v>57</v>
      </c>
      <c r="B40" s="63">
        <v>964</v>
      </c>
      <c r="C40" s="150">
        <v>671</v>
      </c>
      <c r="D40" s="150">
        <v>211</v>
      </c>
      <c r="E40" s="150">
        <v>0</v>
      </c>
      <c r="F40" s="149">
        <v>283</v>
      </c>
      <c r="G40" s="150">
        <v>283</v>
      </c>
      <c r="H40" s="149">
        <v>85</v>
      </c>
      <c r="I40" s="150">
        <v>85</v>
      </c>
    </row>
    <row r="41" spans="1:9">
      <c r="A41" s="43" t="s">
        <v>62</v>
      </c>
      <c r="B41" s="63">
        <v>1030</v>
      </c>
      <c r="C41" s="150">
        <v>1064</v>
      </c>
      <c r="D41" s="150">
        <v>241</v>
      </c>
      <c r="E41" s="150">
        <v>0</v>
      </c>
      <c r="F41" s="149">
        <v>591</v>
      </c>
      <c r="G41" s="150">
        <v>591</v>
      </c>
      <c r="H41" s="149">
        <v>205</v>
      </c>
      <c r="I41" s="150">
        <v>205</v>
      </c>
    </row>
    <row r="42" spans="1:9">
      <c r="A42" s="43" t="s">
        <v>64</v>
      </c>
      <c r="B42" s="63">
        <v>493</v>
      </c>
      <c r="C42" s="150">
        <v>504</v>
      </c>
      <c r="D42" s="150">
        <v>240</v>
      </c>
      <c r="E42" s="150">
        <v>0</v>
      </c>
      <c r="F42" s="149">
        <v>0</v>
      </c>
      <c r="G42" s="150">
        <v>0</v>
      </c>
      <c r="H42" s="149">
        <v>0</v>
      </c>
      <c r="I42" s="150">
        <v>0</v>
      </c>
    </row>
    <row r="43" spans="1:9">
      <c r="A43" s="43" t="s">
        <v>63</v>
      </c>
      <c r="B43" s="63">
        <v>540</v>
      </c>
      <c r="C43" s="150">
        <v>466</v>
      </c>
      <c r="D43" s="150">
        <v>184</v>
      </c>
      <c r="E43" s="150">
        <v>0</v>
      </c>
      <c r="F43" s="149">
        <v>0</v>
      </c>
      <c r="G43" s="150">
        <v>0</v>
      </c>
      <c r="H43" s="149">
        <v>0</v>
      </c>
      <c r="I43" s="150">
        <v>0</v>
      </c>
    </row>
    <row r="44" spans="1:9">
      <c r="A44" s="43" t="s">
        <v>61</v>
      </c>
      <c r="B44" s="63">
        <v>780</v>
      </c>
      <c r="C44" s="150">
        <v>750</v>
      </c>
      <c r="D44" s="150">
        <v>216</v>
      </c>
      <c r="E44" s="150">
        <v>0</v>
      </c>
      <c r="F44" s="149">
        <v>411</v>
      </c>
      <c r="G44" s="150">
        <v>411</v>
      </c>
      <c r="H44" s="149">
        <v>109</v>
      </c>
      <c r="I44" s="150">
        <v>109</v>
      </c>
    </row>
    <row r="45" spans="1:9">
      <c r="A45" s="43" t="s">
        <v>50</v>
      </c>
      <c r="B45" s="63">
        <v>478</v>
      </c>
      <c r="C45" s="150">
        <v>536</v>
      </c>
      <c r="D45" s="150">
        <v>44</v>
      </c>
      <c r="E45" s="150">
        <v>0</v>
      </c>
      <c r="F45" s="149">
        <v>0</v>
      </c>
      <c r="G45" s="150">
        <v>0</v>
      </c>
      <c r="H45" s="149">
        <v>0</v>
      </c>
      <c r="I45" s="150">
        <v>0</v>
      </c>
    </row>
    <row r="46" spans="1:9" ht="15.75" thickBot="1">
      <c r="A46" s="44" t="s">
        <v>55</v>
      </c>
      <c r="B46" s="64">
        <v>696</v>
      </c>
      <c r="C46" s="65">
        <v>678</v>
      </c>
      <c r="D46" s="65">
        <v>227</v>
      </c>
      <c r="E46" s="65">
        <v>0</v>
      </c>
      <c r="F46" s="66">
        <v>228</v>
      </c>
      <c r="G46" s="65">
        <v>228</v>
      </c>
      <c r="H46" s="66">
        <v>50</v>
      </c>
      <c r="I46" s="65">
        <v>50</v>
      </c>
    </row>
    <row r="48" spans="1:9" ht="15.75" thickBot="1"/>
    <row r="49" spans="1:9" ht="39" customHeight="1" thickBot="1">
      <c r="B49" s="51" t="s">
        <v>15</v>
      </c>
      <c r="C49" s="51" t="s">
        <v>17</v>
      </c>
      <c r="D49" s="51" t="s">
        <v>18</v>
      </c>
      <c r="E49" s="51" t="s">
        <v>19</v>
      </c>
      <c r="F49" s="185" t="s">
        <v>21</v>
      </c>
      <c r="G49" s="186"/>
      <c r="H49" s="185" t="s">
        <v>23</v>
      </c>
      <c r="I49" s="186"/>
    </row>
    <row r="50" spans="1:9" ht="39" thickBot="1">
      <c r="A50" s="59" t="s">
        <v>74</v>
      </c>
      <c r="B50" s="52" t="s">
        <v>16</v>
      </c>
      <c r="C50" s="53" t="s">
        <v>16</v>
      </c>
      <c r="D50" s="53" t="s">
        <v>16</v>
      </c>
      <c r="E50" s="53" t="s">
        <v>20</v>
      </c>
      <c r="F50" s="52" t="s">
        <v>20</v>
      </c>
      <c r="G50" s="54" t="s">
        <v>22</v>
      </c>
      <c r="H50" s="52" t="s">
        <v>20</v>
      </c>
      <c r="I50" s="54" t="s">
        <v>22</v>
      </c>
    </row>
    <row r="51" spans="1:9">
      <c r="A51" s="42" t="s">
        <v>58</v>
      </c>
      <c r="B51" s="67">
        <v>0.78</v>
      </c>
      <c r="C51" s="68">
        <v>0.86</v>
      </c>
      <c r="D51" s="68" t="s">
        <v>141</v>
      </c>
      <c r="E51" s="68" t="s">
        <v>141</v>
      </c>
      <c r="F51" s="68" t="s">
        <v>141</v>
      </c>
      <c r="G51" s="68" t="s">
        <v>141</v>
      </c>
      <c r="H51" s="68" t="s">
        <v>141</v>
      </c>
      <c r="I51" s="68" t="s">
        <v>142</v>
      </c>
    </row>
    <row r="52" spans="1:9">
      <c r="A52" s="43" t="s">
        <v>52</v>
      </c>
      <c r="B52" s="69">
        <v>0.82</v>
      </c>
      <c r="C52" s="22">
        <v>0.83</v>
      </c>
      <c r="D52" s="22">
        <v>0.72</v>
      </c>
      <c r="E52" s="22" t="s">
        <v>141</v>
      </c>
      <c r="F52" s="22" t="s">
        <v>141</v>
      </c>
      <c r="G52" s="22" t="s">
        <v>141</v>
      </c>
      <c r="H52" s="22" t="s">
        <v>141</v>
      </c>
      <c r="I52" s="22" t="s">
        <v>142</v>
      </c>
    </row>
    <row r="53" spans="1:9">
      <c r="A53" s="43" t="s">
        <v>53</v>
      </c>
      <c r="B53" s="69">
        <v>0.73</v>
      </c>
      <c r="C53" s="22">
        <v>0.8</v>
      </c>
      <c r="D53" s="22">
        <v>0.8</v>
      </c>
      <c r="E53" s="22" t="s">
        <v>141</v>
      </c>
      <c r="F53" s="22">
        <v>0.84</v>
      </c>
      <c r="G53" s="22">
        <v>0.73</v>
      </c>
      <c r="H53" s="22">
        <v>0.9</v>
      </c>
      <c r="I53" s="22">
        <v>0.8</v>
      </c>
    </row>
    <row r="54" spans="1:9">
      <c r="A54" s="43" t="s">
        <v>54</v>
      </c>
      <c r="B54" s="69">
        <v>0.81</v>
      </c>
      <c r="C54" s="22">
        <v>0.82</v>
      </c>
      <c r="D54" s="22">
        <v>0.84</v>
      </c>
      <c r="E54" s="22" t="s">
        <v>141</v>
      </c>
      <c r="F54" s="22" t="s">
        <v>141</v>
      </c>
      <c r="G54" s="22" t="s">
        <v>141</v>
      </c>
      <c r="H54" s="22" t="s">
        <v>141</v>
      </c>
      <c r="I54" s="22" t="s">
        <v>142</v>
      </c>
    </row>
    <row r="55" spans="1:9">
      <c r="A55" s="43" t="s">
        <v>59</v>
      </c>
      <c r="B55" s="69">
        <v>0.82</v>
      </c>
      <c r="C55" s="22">
        <v>0.8</v>
      </c>
      <c r="D55" s="22">
        <v>0.77</v>
      </c>
      <c r="E55" s="22" t="s">
        <v>141</v>
      </c>
      <c r="F55" s="22">
        <v>0.97</v>
      </c>
      <c r="G55" s="22">
        <v>0.74</v>
      </c>
      <c r="H55" s="22">
        <v>0.88</v>
      </c>
      <c r="I55" s="22">
        <v>0.77</v>
      </c>
    </row>
    <row r="56" spans="1:9">
      <c r="A56" s="43" t="s">
        <v>56</v>
      </c>
      <c r="B56" s="69">
        <v>0.81</v>
      </c>
      <c r="C56" s="22">
        <v>0.85</v>
      </c>
      <c r="D56" s="22" t="s">
        <v>141</v>
      </c>
      <c r="E56" s="22" t="s">
        <v>141</v>
      </c>
      <c r="F56" s="22" t="s">
        <v>141</v>
      </c>
      <c r="G56" s="22" t="s">
        <v>141</v>
      </c>
      <c r="H56" s="22" t="s">
        <v>141</v>
      </c>
      <c r="I56" s="22" t="s">
        <v>142</v>
      </c>
    </row>
    <row r="57" spans="1:9">
      <c r="A57" s="43" t="s">
        <v>68</v>
      </c>
      <c r="B57" s="69">
        <v>0.8</v>
      </c>
      <c r="C57" s="22">
        <v>0.8</v>
      </c>
      <c r="D57" s="22">
        <v>0.81</v>
      </c>
      <c r="E57" s="22" t="s">
        <v>141</v>
      </c>
      <c r="F57" s="22" t="s">
        <v>141</v>
      </c>
      <c r="G57" s="22" t="s">
        <v>141</v>
      </c>
      <c r="H57" s="22" t="s">
        <v>141</v>
      </c>
      <c r="I57" s="22" t="s">
        <v>142</v>
      </c>
    </row>
    <row r="58" spans="1:9">
      <c r="A58" s="43" t="s">
        <v>60</v>
      </c>
      <c r="B58" s="69">
        <v>0.06</v>
      </c>
      <c r="C58" s="22">
        <v>0</v>
      </c>
      <c r="D58" s="22" t="s">
        <v>141</v>
      </c>
      <c r="E58" s="22" t="s">
        <v>141</v>
      </c>
      <c r="F58" s="22">
        <v>0.72</v>
      </c>
      <c r="G58" s="22">
        <v>0.68</v>
      </c>
      <c r="H58" s="22">
        <v>0.62</v>
      </c>
      <c r="I58" s="22">
        <v>0.64</v>
      </c>
    </row>
    <row r="59" spans="1:9">
      <c r="A59" s="43" t="s">
        <v>65</v>
      </c>
      <c r="B59" s="69">
        <v>0.86</v>
      </c>
      <c r="C59" s="22">
        <v>0.86</v>
      </c>
      <c r="D59" s="22">
        <v>0.8</v>
      </c>
      <c r="E59" s="22" t="s">
        <v>141</v>
      </c>
      <c r="F59" s="22" t="s">
        <v>141</v>
      </c>
      <c r="G59" s="22" t="s">
        <v>141</v>
      </c>
      <c r="H59" s="22" t="s">
        <v>141</v>
      </c>
      <c r="I59" s="22" t="s">
        <v>142</v>
      </c>
    </row>
    <row r="60" spans="1:9">
      <c r="A60" s="43" t="s">
        <v>66</v>
      </c>
      <c r="B60" s="69">
        <v>0.75</v>
      </c>
      <c r="C60" s="22">
        <v>0.8</v>
      </c>
      <c r="D60" s="22">
        <v>0.56999999999999995</v>
      </c>
      <c r="E60" s="22" t="s">
        <v>141</v>
      </c>
      <c r="F60" s="22">
        <v>0.78</v>
      </c>
      <c r="G60" s="22">
        <v>0.64</v>
      </c>
      <c r="H60" s="22">
        <v>0.75</v>
      </c>
      <c r="I60" s="22">
        <v>0.53</v>
      </c>
    </row>
    <row r="61" spans="1:9">
      <c r="A61" s="43" t="s">
        <v>51</v>
      </c>
      <c r="B61" s="69">
        <v>0.8</v>
      </c>
      <c r="C61" s="22">
        <v>0.83</v>
      </c>
      <c r="D61" s="22">
        <v>0.8</v>
      </c>
      <c r="E61" s="22" t="s">
        <v>141</v>
      </c>
      <c r="F61" s="22">
        <v>0.92</v>
      </c>
      <c r="G61" s="22">
        <v>0.8</v>
      </c>
      <c r="H61" s="22">
        <v>0.84</v>
      </c>
      <c r="I61" s="22">
        <v>0.85</v>
      </c>
    </row>
    <row r="62" spans="1:9">
      <c r="A62" s="43" t="s">
        <v>67</v>
      </c>
      <c r="B62" s="69">
        <v>0.83</v>
      </c>
      <c r="C62" s="22">
        <v>0.83</v>
      </c>
      <c r="D62" s="22">
        <v>0.83</v>
      </c>
      <c r="E62" s="22" t="s">
        <v>141</v>
      </c>
      <c r="F62" s="22" t="s">
        <v>141</v>
      </c>
      <c r="G62" s="22" t="s">
        <v>141</v>
      </c>
      <c r="H62" s="22" t="s">
        <v>141</v>
      </c>
      <c r="I62" s="22" t="s">
        <v>142</v>
      </c>
    </row>
    <row r="63" spans="1:9">
      <c r="A63" s="43" t="s">
        <v>57</v>
      </c>
      <c r="B63" s="69">
        <v>0.84</v>
      </c>
      <c r="C63" s="22">
        <v>0.84</v>
      </c>
      <c r="D63" s="22">
        <v>0.77</v>
      </c>
      <c r="E63" s="22" t="s">
        <v>141</v>
      </c>
      <c r="F63" s="22" t="s">
        <v>141</v>
      </c>
      <c r="G63" s="22">
        <v>0.76</v>
      </c>
      <c r="H63" s="22">
        <v>0.82</v>
      </c>
      <c r="I63" s="22">
        <v>0.76</v>
      </c>
    </row>
    <row r="64" spans="1:9">
      <c r="A64" s="43" t="s">
        <v>62</v>
      </c>
      <c r="B64" s="69">
        <v>0.82</v>
      </c>
      <c r="C64" s="22">
        <v>0.83</v>
      </c>
      <c r="D64" s="22">
        <v>0.75</v>
      </c>
      <c r="E64" s="22" t="s">
        <v>141</v>
      </c>
      <c r="F64" s="22">
        <v>0.83</v>
      </c>
      <c r="G64" s="22">
        <v>0.78</v>
      </c>
      <c r="H64" s="22">
        <v>0.86</v>
      </c>
      <c r="I64" s="22">
        <v>0.82</v>
      </c>
    </row>
    <row r="65" spans="1:9">
      <c r="A65" s="43" t="s">
        <v>64</v>
      </c>
      <c r="B65" s="69">
        <v>0.78</v>
      </c>
      <c r="C65" s="22">
        <v>0.81</v>
      </c>
      <c r="D65" s="22">
        <v>0.8</v>
      </c>
      <c r="E65" s="22" t="s">
        <v>141</v>
      </c>
      <c r="F65" s="22" t="s">
        <v>141</v>
      </c>
      <c r="G65" s="22" t="s">
        <v>141</v>
      </c>
      <c r="H65" s="22" t="s">
        <v>141</v>
      </c>
      <c r="I65" s="22" t="s">
        <v>142</v>
      </c>
    </row>
    <row r="66" spans="1:9">
      <c r="A66" s="43" t="s">
        <v>63</v>
      </c>
      <c r="B66" s="69">
        <v>0.79</v>
      </c>
      <c r="C66" s="22">
        <v>0.78</v>
      </c>
      <c r="D66" s="22">
        <v>0.71</v>
      </c>
      <c r="E66" s="22" t="s">
        <v>141</v>
      </c>
      <c r="F66" s="22" t="s">
        <v>141</v>
      </c>
      <c r="G66" s="22" t="s">
        <v>141</v>
      </c>
      <c r="H66" s="22" t="s">
        <v>141</v>
      </c>
      <c r="I66" s="22" t="s">
        <v>142</v>
      </c>
    </row>
    <row r="67" spans="1:9">
      <c r="A67" s="43" t="s">
        <v>61</v>
      </c>
      <c r="B67" s="69">
        <v>0.86</v>
      </c>
      <c r="C67" s="22">
        <v>0.86</v>
      </c>
      <c r="D67" s="22">
        <v>0.77</v>
      </c>
      <c r="E67" s="22" t="s">
        <v>141</v>
      </c>
      <c r="F67" s="22">
        <v>0.97</v>
      </c>
      <c r="G67" s="22">
        <v>0.73</v>
      </c>
      <c r="H67" s="22">
        <v>0.88</v>
      </c>
      <c r="I67" s="22">
        <v>0.77</v>
      </c>
    </row>
    <row r="68" spans="1:9">
      <c r="A68" s="43" t="s">
        <v>50</v>
      </c>
      <c r="B68" s="69">
        <v>0.81</v>
      </c>
      <c r="C68" s="22">
        <v>0.83</v>
      </c>
      <c r="D68" s="22">
        <v>0.8</v>
      </c>
      <c r="E68" s="22" t="s">
        <v>141</v>
      </c>
      <c r="F68" s="22" t="s">
        <v>141</v>
      </c>
      <c r="G68" s="22" t="s">
        <v>141</v>
      </c>
      <c r="H68" s="22" t="s">
        <v>141</v>
      </c>
      <c r="I68" s="22" t="s">
        <v>142</v>
      </c>
    </row>
    <row r="69" spans="1:9" ht="15.75" thickBot="1">
      <c r="A69" s="44" t="s">
        <v>55</v>
      </c>
      <c r="B69" s="70">
        <v>0.85</v>
      </c>
      <c r="C69" s="24">
        <v>0.84</v>
      </c>
      <c r="D69" s="24">
        <v>0.78</v>
      </c>
      <c r="E69" s="24" t="s">
        <v>141</v>
      </c>
      <c r="F69" s="24">
        <v>0.17</v>
      </c>
      <c r="G69" s="24">
        <v>0.65</v>
      </c>
      <c r="H69" s="24">
        <v>0.7</v>
      </c>
      <c r="I69" s="24">
        <v>0.69</v>
      </c>
    </row>
  </sheetData>
  <mergeCells count="11">
    <mergeCell ref="F26:G26"/>
    <mergeCell ref="H26:I26"/>
    <mergeCell ref="F49:G49"/>
    <mergeCell ref="H49:I49"/>
    <mergeCell ref="E1:G3"/>
    <mergeCell ref="H3:I3"/>
    <mergeCell ref="J3:K3"/>
    <mergeCell ref="L3:M3"/>
    <mergeCell ref="H1:M1"/>
    <mergeCell ref="H2:M2"/>
    <mergeCell ref="B1:D3"/>
  </mergeCells>
  <conditionalFormatting sqref="B51:I51">
    <cfRule type="containsText" dxfId="246" priority="324" stopIfTrue="1" operator="containsText" text="n/a">
      <formula>NOT(ISERROR(SEARCH("n/a",B51)))</formula>
    </cfRule>
  </conditionalFormatting>
  <conditionalFormatting sqref="B51:F51 H51">
    <cfRule type="cellIs" dxfId="245" priority="334" stopIfTrue="1" operator="lessThan">
      <formula>0.75</formula>
    </cfRule>
    <cfRule type="cellIs" dxfId="244" priority="338" stopIfTrue="1" operator="between">
      <formula>0.75</formula>
      <formula>0.79</formula>
    </cfRule>
    <cfRule type="cellIs" dxfId="243" priority="339" stopIfTrue="1" operator="between">
      <formula>0.8</formula>
      <formula>0.89</formula>
    </cfRule>
    <cfRule type="cellIs" dxfId="242" priority="340" stopIfTrue="1" operator="greaterThanOrEqual">
      <formula>0.9</formula>
    </cfRule>
  </conditionalFormatting>
  <conditionalFormatting sqref="G51">
    <cfRule type="cellIs" dxfId="241" priority="329" stopIfTrue="1" operator="greaterThanOrEqual">
      <formula>0.8</formula>
    </cfRule>
    <cfRule type="cellIs" dxfId="240" priority="330" stopIfTrue="1" operator="between">
      <formula>0.7</formula>
      <formula>0.79</formula>
    </cfRule>
    <cfRule type="cellIs" dxfId="239" priority="331" stopIfTrue="1" operator="between">
      <formula>0.6</formula>
      <formula>0.69</formula>
    </cfRule>
    <cfRule type="cellIs" dxfId="238" priority="332" stopIfTrue="1" operator="lessThan">
      <formula>0.6</formula>
    </cfRule>
  </conditionalFormatting>
  <conditionalFormatting sqref="I51">
    <cfRule type="cellIs" dxfId="237" priority="325" stopIfTrue="1" operator="greaterThanOrEqual">
      <formula>0.75</formula>
    </cfRule>
    <cfRule type="cellIs" dxfId="236" priority="326" stopIfTrue="1" operator="between">
      <formula>0.65</formula>
      <formula>0.74</formula>
    </cfRule>
    <cfRule type="cellIs" dxfId="235" priority="327" stopIfTrue="1" operator="between">
      <formula>0.55</formula>
      <formula>0.64</formula>
    </cfRule>
    <cfRule type="cellIs" dxfId="234" priority="328" stopIfTrue="1" operator="lessThan">
      <formula>0.55</formula>
    </cfRule>
  </conditionalFormatting>
  <conditionalFormatting sqref="B52:I52">
    <cfRule type="containsText" dxfId="233" priority="307" stopIfTrue="1" operator="containsText" text="n/a">
      <formula>NOT(ISERROR(SEARCH("n/a",B52)))</formula>
    </cfRule>
  </conditionalFormatting>
  <conditionalFormatting sqref="B52:F52 H52">
    <cfRule type="cellIs" dxfId="232" priority="317" stopIfTrue="1" operator="lessThan">
      <formula>0.75</formula>
    </cfRule>
    <cfRule type="cellIs" dxfId="231" priority="321" stopIfTrue="1" operator="between">
      <formula>0.75</formula>
      <formula>0.79</formula>
    </cfRule>
    <cfRule type="cellIs" dxfId="230" priority="322" stopIfTrue="1" operator="between">
      <formula>0.8</formula>
      <formula>0.89</formula>
    </cfRule>
    <cfRule type="cellIs" dxfId="229" priority="323" stopIfTrue="1" operator="greaterThanOrEqual">
      <formula>0.9</formula>
    </cfRule>
  </conditionalFormatting>
  <conditionalFormatting sqref="G52">
    <cfRule type="cellIs" dxfId="228" priority="312" stopIfTrue="1" operator="greaterThanOrEqual">
      <formula>0.8</formula>
    </cfRule>
    <cfRule type="cellIs" dxfId="227" priority="313" stopIfTrue="1" operator="between">
      <formula>0.7</formula>
      <formula>0.79</formula>
    </cfRule>
    <cfRule type="cellIs" dxfId="226" priority="314" stopIfTrue="1" operator="between">
      <formula>0.6</formula>
      <formula>0.69</formula>
    </cfRule>
    <cfRule type="cellIs" dxfId="225" priority="315" stopIfTrue="1" operator="lessThan">
      <formula>0.6</formula>
    </cfRule>
  </conditionalFormatting>
  <conditionalFormatting sqref="I52">
    <cfRule type="cellIs" dxfId="224" priority="308" stopIfTrue="1" operator="greaterThanOrEqual">
      <formula>0.75</formula>
    </cfRule>
    <cfRule type="cellIs" dxfId="223" priority="309" stopIfTrue="1" operator="between">
      <formula>0.65</formula>
      <formula>0.74</formula>
    </cfRule>
    <cfRule type="cellIs" dxfId="222" priority="310" stopIfTrue="1" operator="between">
      <formula>0.55</formula>
      <formula>0.64</formula>
    </cfRule>
    <cfRule type="cellIs" dxfId="221" priority="311" stopIfTrue="1" operator="lessThan">
      <formula>0.55</formula>
    </cfRule>
  </conditionalFormatting>
  <conditionalFormatting sqref="B53:I53">
    <cfRule type="containsText" dxfId="220" priority="290" stopIfTrue="1" operator="containsText" text="n/a">
      <formula>NOT(ISERROR(SEARCH("n/a",B53)))</formula>
    </cfRule>
  </conditionalFormatting>
  <conditionalFormatting sqref="B53:F53 H53">
    <cfRule type="cellIs" dxfId="219" priority="300" stopIfTrue="1" operator="lessThan">
      <formula>0.75</formula>
    </cfRule>
    <cfRule type="cellIs" dxfId="218" priority="304" stopIfTrue="1" operator="between">
      <formula>0.75</formula>
      <formula>0.79</formula>
    </cfRule>
    <cfRule type="cellIs" dxfId="217" priority="305" stopIfTrue="1" operator="between">
      <formula>0.8</formula>
      <formula>0.89</formula>
    </cfRule>
    <cfRule type="cellIs" dxfId="216" priority="306" stopIfTrue="1" operator="greaterThanOrEqual">
      <formula>0.9</formula>
    </cfRule>
  </conditionalFormatting>
  <conditionalFormatting sqref="G53">
    <cfRule type="cellIs" dxfId="215" priority="295" stopIfTrue="1" operator="greaterThanOrEqual">
      <formula>0.8</formula>
    </cfRule>
    <cfRule type="cellIs" dxfId="214" priority="296" stopIfTrue="1" operator="between">
      <formula>0.7</formula>
      <formula>0.79</formula>
    </cfRule>
    <cfRule type="cellIs" dxfId="213" priority="297" stopIfTrue="1" operator="between">
      <formula>0.6</formula>
      <formula>0.69</formula>
    </cfRule>
    <cfRule type="cellIs" dxfId="212" priority="298" stopIfTrue="1" operator="lessThan">
      <formula>0.6</formula>
    </cfRule>
  </conditionalFormatting>
  <conditionalFormatting sqref="I53">
    <cfRule type="cellIs" dxfId="211" priority="291" stopIfTrue="1" operator="greaterThanOrEqual">
      <formula>0.75</formula>
    </cfRule>
    <cfRule type="cellIs" dxfId="210" priority="292" stopIfTrue="1" operator="between">
      <formula>0.65</formula>
      <formula>0.74</formula>
    </cfRule>
    <cfRule type="cellIs" dxfId="209" priority="293" stopIfTrue="1" operator="between">
      <formula>0.55</formula>
      <formula>0.64</formula>
    </cfRule>
    <cfRule type="cellIs" dxfId="208" priority="294" stopIfTrue="1" operator="lessThan">
      <formula>0.55</formula>
    </cfRule>
  </conditionalFormatting>
  <conditionalFormatting sqref="B54:I54">
    <cfRule type="containsText" dxfId="207" priority="273" stopIfTrue="1" operator="containsText" text="n/a">
      <formula>NOT(ISERROR(SEARCH("n/a",B54)))</formula>
    </cfRule>
  </conditionalFormatting>
  <conditionalFormatting sqref="B54:F54 H54">
    <cfRule type="cellIs" dxfId="206" priority="283" stopIfTrue="1" operator="lessThan">
      <formula>0.75</formula>
    </cfRule>
    <cfRule type="cellIs" dxfId="205" priority="287" stopIfTrue="1" operator="between">
      <formula>0.75</formula>
      <formula>0.79</formula>
    </cfRule>
    <cfRule type="cellIs" dxfId="204" priority="288" stopIfTrue="1" operator="between">
      <formula>0.8</formula>
      <formula>0.89</formula>
    </cfRule>
    <cfRule type="cellIs" dxfId="203" priority="289" stopIfTrue="1" operator="greaterThanOrEqual">
      <formula>0.9</formula>
    </cfRule>
  </conditionalFormatting>
  <conditionalFormatting sqref="G54">
    <cfRule type="cellIs" dxfId="202" priority="278" stopIfTrue="1" operator="greaterThanOrEqual">
      <formula>0.8</formula>
    </cfRule>
    <cfRule type="cellIs" dxfId="201" priority="279" stopIfTrue="1" operator="between">
      <formula>0.7</formula>
      <formula>0.79</formula>
    </cfRule>
    <cfRule type="cellIs" dxfId="200" priority="280" stopIfTrue="1" operator="between">
      <formula>0.6</formula>
      <formula>0.69</formula>
    </cfRule>
    <cfRule type="cellIs" dxfId="199" priority="281" stopIfTrue="1" operator="lessThan">
      <formula>0.6</formula>
    </cfRule>
  </conditionalFormatting>
  <conditionalFormatting sqref="I54">
    <cfRule type="cellIs" dxfId="198" priority="274" stopIfTrue="1" operator="greaterThanOrEqual">
      <formula>0.75</formula>
    </cfRule>
    <cfRule type="cellIs" dxfId="197" priority="275" stopIfTrue="1" operator="between">
      <formula>0.65</formula>
      <formula>0.74</formula>
    </cfRule>
    <cfRule type="cellIs" dxfId="196" priority="276" stopIfTrue="1" operator="between">
      <formula>0.55</formula>
      <formula>0.64</formula>
    </cfRule>
    <cfRule type="cellIs" dxfId="195" priority="277" stopIfTrue="1" operator="lessThan">
      <formula>0.55</formula>
    </cfRule>
  </conditionalFormatting>
  <conditionalFormatting sqref="B55:I55">
    <cfRule type="containsText" dxfId="194" priority="256" stopIfTrue="1" operator="containsText" text="n/a">
      <formula>NOT(ISERROR(SEARCH("n/a",B55)))</formula>
    </cfRule>
  </conditionalFormatting>
  <conditionalFormatting sqref="B55:F55 H55">
    <cfRule type="cellIs" dxfId="193" priority="266" stopIfTrue="1" operator="lessThan">
      <formula>0.75</formula>
    </cfRule>
    <cfRule type="cellIs" dxfId="192" priority="270" stopIfTrue="1" operator="between">
      <formula>0.75</formula>
      <formula>0.79</formula>
    </cfRule>
    <cfRule type="cellIs" dxfId="191" priority="271" stopIfTrue="1" operator="between">
      <formula>0.8</formula>
      <formula>0.89</formula>
    </cfRule>
    <cfRule type="cellIs" dxfId="190" priority="272" stopIfTrue="1" operator="greaterThanOrEqual">
      <formula>0.9</formula>
    </cfRule>
  </conditionalFormatting>
  <conditionalFormatting sqref="G55">
    <cfRule type="cellIs" dxfId="189" priority="261" stopIfTrue="1" operator="greaterThanOrEqual">
      <formula>0.8</formula>
    </cfRule>
    <cfRule type="cellIs" dxfId="188" priority="262" stopIfTrue="1" operator="between">
      <formula>0.7</formula>
      <formula>0.79</formula>
    </cfRule>
    <cfRule type="cellIs" dxfId="187" priority="263" stopIfTrue="1" operator="between">
      <formula>0.6</formula>
      <formula>0.69</formula>
    </cfRule>
    <cfRule type="cellIs" dxfId="186" priority="264" stopIfTrue="1" operator="lessThan">
      <formula>0.6</formula>
    </cfRule>
  </conditionalFormatting>
  <conditionalFormatting sqref="I55">
    <cfRule type="cellIs" dxfId="185" priority="257" stopIfTrue="1" operator="greaterThanOrEqual">
      <formula>0.75</formula>
    </cfRule>
    <cfRule type="cellIs" dxfId="184" priority="258" stopIfTrue="1" operator="between">
      <formula>0.65</formula>
      <formula>0.74</formula>
    </cfRule>
    <cfRule type="cellIs" dxfId="183" priority="259" stopIfTrue="1" operator="between">
      <formula>0.55</formula>
      <formula>0.64</formula>
    </cfRule>
    <cfRule type="cellIs" dxfId="182" priority="260" stopIfTrue="1" operator="lessThan">
      <formula>0.55</formula>
    </cfRule>
  </conditionalFormatting>
  <conditionalFormatting sqref="B56:I56">
    <cfRule type="containsText" dxfId="181" priority="239" stopIfTrue="1" operator="containsText" text="n/a">
      <formula>NOT(ISERROR(SEARCH("n/a",B56)))</formula>
    </cfRule>
  </conditionalFormatting>
  <conditionalFormatting sqref="B56:F56 H56">
    <cfRule type="cellIs" dxfId="180" priority="249" stopIfTrue="1" operator="lessThan">
      <formula>0.75</formula>
    </cfRule>
    <cfRule type="cellIs" dxfId="179" priority="253" stopIfTrue="1" operator="between">
      <formula>0.75</formula>
      <formula>0.79</formula>
    </cfRule>
    <cfRule type="cellIs" dxfId="178" priority="254" stopIfTrue="1" operator="between">
      <formula>0.8</formula>
      <formula>0.89</formula>
    </cfRule>
    <cfRule type="cellIs" dxfId="177" priority="255" stopIfTrue="1" operator="greaterThanOrEqual">
      <formula>0.9</formula>
    </cfRule>
  </conditionalFormatting>
  <conditionalFormatting sqref="G56">
    <cfRule type="cellIs" dxfId="176" priority="244" stopIfTrue="1" operator="greaterThanOrEqual">
      <formula>0.8</formula>
    </cfRule>
    <cfRule type="cellIs" dxfId="175" priority="245" stopIfTrue="1" operator="between">
      <formula>0.7</formula>
      <formula>0.79</formula>
    </cfRule>
    <cfRule type="cellIs" dxfId="174" priority="246" stopIfTrue="1" operator="between">
      <formula>0.6</formula>
      <formula>0.69</formula>
    </cfRule>
    <cfRule type="cellIs" dxfId="173" priority="247" stopIfTrue="1" operator="lessThan">
      <formula>0.6</formula>
    </cfRule>
  </conditionalFormatting>
  <conditionalFormatting sqref="I56">
    <cfRule type="cellIs" dxfId="172" priority="240" stopIfTrue="1" operator="greaterThanOrEqual">
      <formula>0.75</formula>
    </cfRule>
    <cfRule type="cellIs" dxfId="171" priority="241" stopIfTrue="1" operator="between">
      <formula>0.65</formula>
      <formula>0.74</formula>
    </cfRule>
    <cfRule type="cellIs" dxfId="170" priority="242" stopIfTrue="1" operator="between">
      <formula>0.55</formula>
      <formula>0.64</formula>
    </cfRule>
    <cfRule type="cellIs" dxfId="169" priority="243" stopIfTrue="1" operator="lessThan">
      <formula>0.55</formula>
    </cfRule>
  </conditionalFormatting>
  <conditionalFormatting sqref="B57:I57">
    <cfRule type="containsText" dxfId="168" priority="222" stopIfTrue="1" operator="containsText" text="n/a">
      <formula>NOT(ISERROR(SEARCH("n/a",B57)))</formula>
    </cfRule>
  </conditionalFormatting>
  <conditionalFormatting sqref="B57:F57 H57">
    <cfRule type="cellIs" dxfId="167" priority="232" stopIfTrue="1" operator="lessThan">
      <formula>0.75</formula>
    </cfRule>
    <cfRule type="cellIs" dxfId="166" priority="236" stopIfTrue="1" operator="between">
      <formula>0.75</formula>
      <formula>0.79</formula>
    </cfRule>
    <cfRule type="cellIs" dxfId="165" priority="237" stopIfTrue="1" operator="between">
      <formula>0.8</formula>
      <formula>0.89</formula>
    </cfRule>
    <cfRule type="cellIs" dxfId="164" priority="238" stopIfTrue="1" operator="greaterThanOrEqual">
      <formula>0.9</formula>
    </cfRule>
  </conditionalFormatting>
  <conditionalFormatting sqref="G57">
    <cfRule type="cellIs" dxfId="163" priority="227" stopIfTrue="1" operator="greaterThanOrEqual">
      <formula>0.8</formula>
    </cfRule>
    <cfRule type="cellIs" dxfId="162" priority="228" stopIfTrue="1" operator="between">
      <formula>0.7</formula>
      <formula>0.79</formula>
    </cfRule>
    <cfRule type="cellIs" dxfId="161" priority="229" stopIfTrue="1" operator="between">
      <formula>0.6</formula>
      <formula>0.69</formula>
    </cfRule>
    <cfRule type="cellIs" dxfId="160" priority="230" stopIfTrue="1" operator="lessThan">
      <formula>0.6</formula>
    </cfRule>
  </conditionalFormatting>
  <conditionalFormatting sqref="I57">
    <cfRule type="cellIs" dxfId="159" priority="223" stopIfTrue="1" operator="greaterThanOrEqual">
      <formula>0.75</formula>
    </cfRule>
    <cfRule type="cellIs" dxfId="158" priority="224" stopIfTrue="1" operator="between">
      <formula>0.65</formula>
      <formula>0.74</formula>
    </cfRule>
    <cfRule type="cellIs" dxfId="157" priority="225" stopIfTrue="1" operator="between">
      <formula>0.55</formula>
      <formula>0.64</formula>
    </cfRule>
    <cfRule type="cellIs" dxfId="156" priority="226" stopIfTrue="1" operator="lessThan">
      <formula>0.55</formula>
    </cfRule>
  </conditionalFormatting>
  <conditionalFormatting sqref="B58:I58">
    <cfRule type="containsText" dxfId="155" priority="205" stopIfTrue="1" operator="containsText" text="n/a">
      <formula>NOT(ISERROR(SEARCH("n/a",B58)))</formula>
    </cfRule>
  </conditionalFormatting>
  <conditionalFormatting sqref="B58:F58 H58">
    <cfRule type="cellIs" dxfId="154" priority="215" stopIfTrue="1" operator="lessThan">
      <formula>0.75</formula>
    </cfRule>
    <cfRule type="cellIs" dxfId="153" priority="219" stopIfTrue="1" operator="between">
      <formula>0.75</formula>
      <formula>0.79</formula>
    </cfRule>
    <cfRule type="cellIs" dxfId="152" priority="220" stopIfTrue="1" operator="between">
      <formula>0.8</formula>
      <formula>0.89</formula>
    </cfRule>
    <cfRule type="cellIs" dxfId="151" priority="221" stopIfTrue="1" operator="greaterThanOrEqual">
      <formula>0.9</formula>
    </cfRule>
  </conditionalFormatting>
  <conditionalFormatting sqref="G58">
    <cfRule type="cellIs" dxfId="150" priority="210" stopIfTrue="1" operator="greaterThanOrEqual">
      <formula>0.8</formula>
    </cfRule>
    <cfRule type="cellIs" dxfId="149" priority="211" stopIfTrue="1" operator="between">
      <formula>0.7</formula>
      <formula>0.79</formula>
    </cfRule>
    <cfRule type="cellIs" dxfId="148" priority="212" stopIfTrue="1" operator="between">
      <formula>0.6</formula>
      <formula>0.69</formula>
    </cfRule>
    <cfRule type="cellIs" dxfId="147" priority="213" stopIfTrue="1" operator="lessThan">
      <formula>0.6</formula>
    </cfRule>
  </conditionalFormatting>
  <conditionalFormatting sqref="I58">
    <cfRule type="cellIs" dxfId="146" priority="206" stopIfTrue="1" operator="greaterThanOrEqual">
      <formula>0.75</formula>
    </cfRule>
    <cfRule type="cellIs" dxfId="145" priority="207" stopIfTrue="1" operator="between">
      <formula>0.65</formula>
      <formula>0.74</formula>
    </cfRule>
    <cfRule type="cellIs" dxfId="144" priority="208" stopIfTrue="1" operator="between">
      <formula>0.55</formula>
      <formula>0.64</formula>
    </cfRule>
    <cfRule type="cellIs" dxfId="143" priority="209" stopIfTrue="1" operator="lessThan">
      <formula>0.55</formula>
    </cfRule>
  </conditionalFormatting>
  <conditionalFormatting sqref="B59:I59">
    <cfRule type="containsText" dxfId="142" priority="188" stopIfTrue="1" operator="containsText" text="n/a">
      <formula>NOT(ISERROR(SEARCH("n/a",B59)))</formula>
    </cfRule>
  </conditionalFormatting>
  <conditionalFormatting sqref="B59:F59 H59">
    <cfRule type="cellIs" dxfId="141" priority="198" stopIfTrue="1" operator="lessThan">
      <formula>0.75</formula>
    </cfRule>
    <cfRule type="cellIs" dxfId="140" priority="202" stopIfTrue="1" operator="between">
      <formula>0.75</formula>
      <formula>0.79</formula>
    </cfRule>
    <cfRule type="cellIs" dxfId="139" priority="203" stopIfTrue="1" operator="between">
      <formula>0.8</formula>
      <formula>0.89</formula>
    </cfRule>
    <cfRule type="cellIs" dxfId="138" priority="204" stopIfTrue="1" operator="greaterThanOrEqual">
      <formula>0.9</formula>
    </cfRule>
  </conditionalFormatting>
  <conditionalFormatting sqref="G59">
    <cfRule type="cellIs" dxfId="137" priority="193" stopIfTrue="1" operator="greaterThanOrEqual">
      <formula>0.8</formula>
    </cfRule>
    <cfRule type="cellIs" dxfId="136" priority="194" stopIfTrue="1" operator="between">
      <formula>0.7</formula>
      <formula>0.79</formula>
    </cfRule>
    <cfRule type="cellIs" dxfId="135" priority="195" stopIfTrue="1" operator="between">
      <formula>0.6</formula>
      <formula>0.69</formula>
    </cfRule>
    <cfRule type="cellIs" dxfId="134" priority="196" stopIfTrue="1" operator="lessThan">
      <formula>0.6</formula>
    </cfRule>
  </conditionalFormatting>
  <conditionalFormatting sqref="I59">
    <cfRule type="cellIs" dxfId="133" priority="189" stopIfTrue="1" operator="greaterThanOrEqual">
      <formula>0.75</formula>
    </cfRule>
    <cfRule type="cellIs" dxfId="132" priority="190" stopIfTrue="1" operator="between">
      <formula>0.65</formula>
      <formula>0.74</formula>
    </cfRule>
    <cfRule type="cellIs" dxfId="131" priority="191" stopIfTrue="1" operator="between">
      <formula>0.55</formula>
      <formula>0.64</formula>
    </cfRule>
    <cfRule type="cellIs" dxfId="130" priority="192" stopIfTrue="1" operator="lessThan">
      <formula>0.55</formula>
    </cfRule>
  </conditionalFormatting>
  <conditionalFormatting sqref="B60:I60">
    <cfRule type="containsText" dxfId="129" priority="171" stopIfTrue="1" operator="containsText" text="n/a">
      <formula>NOT(ISERROR(SEARCH("n/a",B60)))</formula>
    </cfRule>
  </conditionalFormatting>
  <conditionalFormatting sqref="B60:F60 H60">
    <cfRule type="cellIs" dxfId="128" priority="181" stopIfTrue="1" operator="lessThan">
      <formula>0.75</formula>
    </cfRule>
    <cfRule type="cellIs" dxfId="127" priority="185" stopIfTrue="1" operator="between">
      <formula>0.75</formula>
      <formula>0.79</formula>
    </cfRule>
    <cfRule type="cellIs" dxfId="126" priority="186" stopIfTrue="1" operator="between">
      <formula>0.8</formula>
      <formula>0.89</formula>
    </cfRule>
    <cfRule type="cellIs" dxfId="125" priority="187" stopIfTrue="1" operator="greaterThanOrEqual">
      <formula>0.9</formula>
    </cfRule>
  </conditionalFormatting>
  <conditionalFormatting sqref="G60">
    <cfRule type="cellIs" dxfId="124" priority="176" stopIfTrue="1" operator="greaterThanOrEqual">
      <formula>0.8</formula>
    </cfRule>
    <cfRule type="cellIs" dxfId="123" priority="177" stopIfTrue="1" operator="between">
      <formula>0.7</formula>
      <formula>0.79</formula>
    </cfRule>
    <cfRule type="cellIs" dxfId="122" priority="178" stopIfTrue="1" operator="between">
      <formula>0.6</formula>
      <formula>0.69</formula>
    </cfRule>
    <cfRule type="cellIs" dxfId="121" priority="179" stopIfTrue="1" operator="lessThan">
      <formula>0.6</formula>
    </cfRule>
  </conditionalFormatting>
  <conditionalFormatting sqref="I60">
    <cfRule type="cellIs" dxfId="120" priority="172" stopIfTrue="1" operator="greaterThanOrEqual">
      <formula>0.75</formula>
    </cfRule>
    <cfRule type="cellIs" dxfId="119" priority="173" stopIfTrue="1" operator="between">
      <formula>0.65</formula>
      <formula>0.74</formula>
    </cfRule>
    <cfRule type="cellIs" dxfId="118" priority="174" stopIfTrue="1" operator="between">
      <formula>0.55</formula>
      <formula>0.64</formula>
    </cfRule>
    <cfRule type="cellIs" dxfId="117" priority="175" stopIfTrue="1" operator="lessThan">
      <formula>0.55</formula>
    </cfRule>
  </conditionalFormatting>
  <conditionalFormatting sqref="B61:I61">
    <cfRule type="containsText" dxfId="116" priority="154" stopIfTrue="1" operator="containsText" text="n/a">
      <formula>NOT(ISERROR(SEARCH("n/a",B61)))</formula>
    </cfRule>
  </conditionalFormatting>
  <conditionalFormatting sqref="B61:F61 H61">
    <cfRule type="cellIs" dxfId="115" priority="164" stopIfTrue="1" operator="lessThan">
      <formula>0.75</formula>
    </cfRule>
    <cfRule type="cellIs" dxfId="114" priority="168" stopIfTrue="1" operator="between">
      <formula>0.75</formula>
      <formula>0.79</formula>
    </cfRule>
    <cfRule type="cellIs" dxfId="113" priority="169" stopIfTrue="1" operator="between">
      <formula>0.8</formula>
      <formula>0.89</formula>
    </cfRule>
    <cfRule type="cellIs" dxfId="112" priority="170" stopIfTrue="1" operator="greaterThanOrEqual">
      <formula>0.9</formula>
    </cfRule>
  </conditionalFormatting>
  <conditionalFormatting sqref="G61">
    <cfRule type="cellIs" dxfId="111" priority="159" stopIfTrue="1" operator="greaterThanOrEqual">
      <formula>0.8</formula>
    </cfRule>
    <cfRule type="cellIs" dxfId="110" priority="160" stopIfTrue="1" operator="between">
      <formula>0.7</formula>
      <formula>0.79</formula>
    </cfRule>
    <cfRule type="cellIs" dxfId="109" priority="161" stopIfTrue="1" operator="between">
      <formula>0.6</formula>
      <formula>0.69</formula>
    </cfRule>
    <cfRule type="cellIs" dxfId="108" priority="162" stopIfTrue="1" operator="lessThan">
      <formula>0.6</formula>
    </cfRule>
  </conditionalFormatting>
  <conditionalFormatting sqref="I61">
    <cfRule type="cellIs" dxfId="107" priority="155" stopIfTrue="1" operator="greaterThanOrEqual">
      <formula>0.75</formula>
    </cfRule>
    <cfRule type="cellIs" dxfId="106" priority="156" stopIfTrue="1" operator="between">
      <formula>0.65</formula>
      <formula>0.74</formula>
    </cfRule>
    <cfRule type="cellIs" dxfId="105" priority="157" stopIfTrue="1" operator="between">
      <formula>0.55</formula>
      <formula>0.64</formula>
    </cfRule>
    <cfRule type="cellIs" dxfId="104" priority="158" stopIfTrue="1" operator="lessThan">
      <formula>0.55</formula>
    </cfRule>
  </conditionalFormatting>
  <conditionalFormatting sqref="B62:I62">
    <cfRule type="containsText" dxfId="103" priority="137" stopIfTrue="1" operator="containsText" text="n/a">
      <formula>NOT(ISERROR(SEARCH("n/a",B62)))</formula>
    </cfRule>
  </conditionalFormatting>
  <conditionalFormatting sqref="B62:F62 H62">
    <cfRule type="cellIs" dxfId="102" priority="147" stopIfTrue="1" operator="lessThan">
      <formula>0.75</formula>
    </cfRule>
    <cfRule type="cellIs" dxfId="101" priority="151" stopIfTrue="1" operator="between">
      <formula>0.75</formula>
      <formula>0.79</formula>
    </cfRule>
    <cfRule type="cellIs" dxfId="100" priority="152" stopIfTrue="1" operator="between">
      <formula>0.8</formula>
      <formula>0.89</formula>
    </cfRule>
    <cfRule type="cellIs" dxfId="99" priority="153" stopIfTrue="1" operator="greaterThanOrEqual">
      <formula>0.9</formula>
    </cfRule>
  </conditionalFormatting>
  <conditionalFormatting sqref="G62">
    <cfRule type="cellIs" dxfId="98" priority="142" stopIfTrue="1" operator="greaterThanOrEqual">
      <formula>0.8</formula>
    </cfRule>
    <cfRule type="cellIs" dxfId="97" priority="143" stopIfTrue="1" operator="between">
      <formula>0.7</formula>
      <formula>0.79</formula>
    </cfRule>
    <cfRule type="cellIs" dxfId="96" priority="144" stopIfTrue="1" operator="between">
      <formula>0.6</formula>
      <formula>0.69</formula>
    </cfRule>
    <cfRule type="cellIs" dxfId="95" priority="145" stopIfTrue="1" operator="lessThan">
      <formula>0.6</formula>
    </cfRule>
  </conditionalFormatting>
  <conditionalFormatting sqref="I62">
    <cfRule type="cellIs" dxfId="94" priority="138" stopIfTrue="1" operator="greaterThanOrEqual">
      <formula>0.75</formula>
    </cfRule>
    <cfRule type="cellIs" dxfId="93" priority="139" stopIfTrue="1" operator="between">
      <formula>0.65</formula>
      <formula>0.74</formula>
    </cfRule>
    <cfRule type="cellIs" dxfId="92" priority="140" stopIfTrue="1" operator="between">
      <formula>0.55</formula>
      <formula>0.64</formula>
    </cfRule>
    <cfRule type="cellIs" dxfId="91" priority="141" stopIfTrue="1" operator="lessThan">
      <formula>0.55</formula>
    </cfRule>
  </conditionalFormatting>
  <conditionalFormatting sqref="B63:I63">
    <cfRule type="containsText" dxfId="90" priority="120" stopIfTrue="1" operator="containsText" text="n/a">
      <formula>NOT(ISERROR(SEARCH("n/a",B63)))</formula>
    </cfRule>
  </conditionalFormatting>
  <conditionalFormatting sqref="B63:F63 H63">
    <cfRule type="cellIs" dxfId="89" priority="130" stopIfTrue="1" operator="lessThan">
      <formula>0.75</formula>
    </cfRule>
    <cfRule type="cellIs" dxfId="88" priority="134" stopIfTrue="1" operator="between">
      <formula>0.75</formula>
      <formula>0.79</formula>
    </cfRule>
    <cfRule type="cellIs" dxfId="87" priority="135" stopIfTrue="1" operator="between">
      <formula>0.8</formula>
      <formula>0.89</formula>
    </cfRule>
    <cfRule type="cellIs" dxfId="86" priority="136" stopIfTrue="1" operator="greaterThanOrEqual">
      <formula>0.9</formula>
    </cfRule>
  </conditionalFormatting>
  <conditionalFormatting sqref="G63">
    <cfRule type="cellIs" dxfId="85" priority="125" stopIfTrue="1" operator="greaterThanOrEqual">
      <formula>0.8</formula>
    </cfRule>
    <cfRule type="cellIs" dxfId="84" priority="126" stopIfTrue="1" operator="between">
      <formula>0.7</formula>
      <formula>0.79</formula>
    </cfRule>
    <cfRule type="cellIs" dxfId="83" priority="127" stopIfTrue="1" operator="between">
      <formula>0.6</formula>
      <formula>0.69</formula>
    </cfRule>
    <cfRule type="cellIs" dxfId="82" priority="128" stopIfTrue="1" operator="lessThan">
      <formula>0.6</formula>
    </cfRule>
  </conditionalFormatting>
  <conditionalFormatting sqref="I63">
    <cfRule type="cellIs" dxfId="81" priority="121" stopIfTrue="1" operator="greaterThanOrEqual">
      <formula>0.75</formula>
    </cfRule>
    <cfRule type="cellIs" dxfId="80" priority="122" stopIfTrue="1" operator="between">
      <formula>0.65</formula>
      <formula>0.74</formula>
    </cfRule>
    <cfRule type="cellIs" dxfId="79" priority="123" stopIfTrue="1" operator="between">
      <formula>0.55</formula>
      <formula>0.64</formula>
    </cfRule>
    <cfRule type="cellIs" dxfId="78" priority="124" stopIfTrue="1" operator="lessThan">
      <formula>0.55</formula>
    </cfRule>
  </conditionalFormatting>
  <conditionalFormatting sqref="B64:I64">
    <cfRule type="containsText" dxfId="77" priority="103" stopIfTrue="1" operator="containsText" text="n/a">
      <formula>NOT(ISERROR(SEARCH("n/a",B64)))</formula>
    </cfRule>
  </conditionalFormatting>
  <conditionalFormatting sqref="B64:F64 H64">
    <cfRule type="cellIs" dxfId="76" priority="113" stopIfTrue="1" operator="lessThan">
      <formula>0.75</formula>
    </cfRule>
    <cfRule type="cellIs" dxfId="75" priority="117" stopIfTrue="1" operator="between">
      <formula>0.75</formula>
      <formula>0.79</formula>
    </cfRule>
    <cfRule type="cellIs" dxfId="74" priority="118" stopIfTrue="1" operator="between">
      <formula>0.8</formula>
      <formula>0.89</formula>
    </cfRule>
    <cfRule type="cellIs" dxfId="73" priority="119" stopIfTrue="1" operator="greaterThanOrEqual">
      <formula>0.9</formula>
    </cfRule>
  </conditionalFormatting>
  <conditionalFormatting sqref="G64">
    <cfRule type="cellIs" dxfId="72" priority="108" stopIfTrue="1" operator="greaterThanOrEqual">
      <formula>0.8</formula>
    </cfRule>
    <cfRule type="cellIs" dxfId="71" priority="109" stopIfTrue="1" operator="between">
      <formula>0.7</formula>
      <formula>0.79</formula>
    </cfRule>
    <cfRule type="cellIs" dxfId="70" priority="110" stopIfTrue="1" operator="between">
      <formula>0.6</formula>
      <formula>0.69</formula>
    </cfRule>
    <cfRule type="cellIs" dxfId="69" priority="111" stopIfTrue="1" operator="lessThan">
      <formula>0.6</formula>
    </cfRule>
  </conditionalFormatting>
  <conditionalFormatting sqref="I64">
    <cfRule type="cellIs" dxfId="68" priority="104" stopIfTrue="1" operator="greaterThanOrEqual">
      <formula>0.75</formula>
    </cfRule>
    <cfRule type="cellIs" dxfId="67" priority="105" stopIfTrue="1" operator="between">
      <formula>0.65</formula>
      <formula>0.74</formula>
    </cfRule>
    <cfRule type="cellIs" dxfId="66" priority="106" stopIfTrue="1" operator="between">
      <formula>0.55</formula>
      <formula>0.64</formula>
    </cfRule>
    <cfRule type="cellIs" dxfId="65" priority="107" stopIfTrue="1" operator="lessThan">
      <formula>0.55</formula>
    </cfRule>
  </conditionalFormatting>
  <conditionalFormatting sqref="B65:I65">
    <cfRule type="containsText" dxfId="64" priority="86" stopIfTrue="1" operator="containsText" text="n/a">
      <formula>NOT(ISERROR(SEARCH("n/a",B65)))</formula>
    </cfRule>
  </conditionalFormatting>
  <conditionalFormatting sqref="B65:F65 H65">
    <cfRule type="cellIs" dxfId="63" priority="96" stopIfTrue="1" operator="lessThan">
      <formula>0.75</formula>
    </cfRule>
    <cfRule type="cellIs" dxfId="62" priority="100" stopIfTrue="1" operator="between">
      <formula>0.75</formula>
      <formula>0.79</formula>
    </cfRule>
    <cfRule type="cellIs" dxfId="61" priority="101" stopIfTrue="1" operator="between">
      <formula>0.8</formula>
      <formula>0.89</formula>
    </cfRule>
    <cfRule type="cellIs" dxfId="60" priority="102" stopIfTrue="1" operator="greaterThanOrEqual">
      <formula>0.9</formula>
    </cfRule>
  </conditionalFormatting>
  <conditionalFormatting sqref="G65">
    <cfRule type="cellIs" dxfId="59" priority="91" stopIfTrue="1" operator="greaterThanOrEqual">
      <formula>0.8</formula>
    </cfRule>
    <cfRule type="cellIs" dxfId="58" priority="92" stopIfTrue="1" operator="between">
      <formula>0.7</formula>
      <formula>0.79</formula>
    </cfRule>
    <cfRule type="cellIs" dxfId="57" priority="93" stopIfTrue="1" operator="between">
      <formula>0.6</formula>
      <formula>0.69</formula>
    </cfRule>
    <cfRule type="cellIs" dxfId="56" priority="94" stopIfTrue="1" operator="lessThan">
      <formula>0.6</formula>
    </cfRule>
  </conditionalFormatting>
  <conditionalFormatting sqref="I65">
    <cfRule type="cellIs" dxfId="55" priority="87" stopIfTrue="1" operator="greaterThanOrEqual">
      <formula>0.75</formula>
    </cfRule>
    <cfRule type="cellIs" dxfId="54" priority="88" stopIfTrue="1" operator="between">
      <formula>0.65</formula>
      <formula>0.74</formula>
    </cfRule>
    <cfRule type="cellIs" dxfId="53" priority="89" stopIfTrue="1" operator="between">
      <formula>0.55</formula>
      <formula>0.64</formula>
    </cfRule>
    <cfRule type="cellIs" dxfId="52" priority="90" stopIfTrue="1" operator="lessThan">
      <formula>0.55</formula>
    </cfRule>
  </conditionalFormatting>
  <conditionalFormatting sqref="B66:I66">
    <cfRule type="containsText" dxfId="51" priority="69" stopIfTrue="1" operator="containsText" text="n/a">
      <formula>NOT(ISERROR(SEARCH("n/a",B66)))</formula>
    </cfRule>
  </conditionalFormatting>
  <conditionalFormatting sqref="B66:F66 H66">
    <cfRule type="cellIs" dxfId="50" priority="79" stopIfTrue="1" operator="lessThan">
      <formula>0.75</formula>
    </cfRule>
    <cfRule type="cellIs" dxfId="49" priority="83" stopIfTrue="1" operator="between">
      <formula>0.75</formula>
      <formula>0.79</formula>
    </cfRule>
    <cfRule type="cellIs" dxfId="48" priority="84" stopIfTrue="1" operator="between">
      <formula>0.8</formula>
      <formula>0.89</formula>
    </cfRule>
    <cfRule type="cellIs" dxfId="47" priority="85" stopIfTrue="1" operator="greaterThanOrEqual">
      <formula>0.9</formula>
    </cfRule>
  </conditionalFormatting>
  <conditionalFormatting sqref="G66">
    <cfRule type="cellIs" dxfId="46" priority="74" stopIfTrue="1" operator="greaterThanOrEqual">
      <formula>0.8</formula>
    </cfRule>
    <cfRule type="cellIs" dxfId="45" priority="75" stopIfTrue="1" operator="between">
      <formula>0.7</formula>
      <formula>0.79</formula>
    </cfRule>
    <cfRule type="cellIs" dxfId="44" priority="76" stopIfTrue="1" operator="between">
      <formula>0.6</formula>
      <formula>0.69</formula>
    </cfRule>
    <cfRule type="cellIs" dxfId="43" priority="77" stopIfTrue="1" operator="lessThan">
      <formula>0.6</formula>
    </cfRule>
  </conditionalFormatting>
  <conditionalFormatting sqref="I66">
    <cfRule type="cellIs" dxfId="42" priority="70" stopIfTrue="1" operator="greaterThanOrEqual">
      <formula>0.75</formula>
    </cfRule>
    <cfRule type="cellIs" dxfId="41" priority="71" stopIfTrue="1" operator="between">
      <formula>0.65</formula>
      <formula>0.74</formula>
    </cfRule>
    <cfRule type="cellIs" dxfId="40" priority="72" stopIfTrue="1" operator="between">
      <formula>0.55</formula>
      <formula>0.64</formula>
    </cfRule>
    <cfRule type="cellIs" dxfId="39" priority="73" stopIfTrue="1" operator="lessThan">
      <formula>0.55</formula>
    </cfRule>
  </conditionalFormatting>
  <conditionalFormatting sqref="B67:I67">
    <cfRule type="containsText" dxfId="38" priority="52" stopIfTrue="1" operator="containsText" text="n/a">
      <formula>NOT(ISERROR(SEARCH("n/a",B67)))</formula>
    </cfRule>
  </conditionalFormatting>
  <conditionalFormatting sqref="B67:F67 H67">
    <cfRule type="cellIs" dxfId="37" priority="62" stopIfTrue="1" operator="lessThan">
      <formula>0.75</formula>
    </cfRule>
    <cfRule type="cellIs" dxfId="36" priority="66" stopIfTrue="1" operator="between">
      <formula>0.75</formula>
      <formula>0.79</formula>
    </cfRule>
    <cfRule type="cellIs" dxfId="35" priority="67" stopIfTrue="1" operator="between">
      <formula>0.8</formula>
      <formula>0.89</formula>
    </cfRule>
    <cfRule type="cellIs" dxfId="34" priority="68" stopIfTrue="1" operator="greaterThanOrEqual">
      <formula>0.9</formula>
    </cfRule>
  </conditionalFormatting>
  <conditionalFormatting sqref="G67">
    <cfRule type="cellIs" dxfId="33" priority="57" stopIfTrue="1" operator="greaterThanOrEqual">
      <formula>0.8</formula>
    </cfRule>
    <cfRule type="cellIs" dxfId="32" priority="58" stopIfTrue="1" operator="between">
      <formula>0.7</formula>
      <formula>0.79</formula>
    </cfRule>
    <cfRule type="cellIs" dxfId="31" priority="59" stopIfTrue="1" operator="between">
      <formula>0.6</formula>
      <formula>0.69</formula>
    </cfRule>
    <cfRule type="cellIs" dxfId="30" priority="60" stopIfTrue="1" operator="lessThan">
      <formula>0.6</formula>
    </cfRule>
  </conditionalFormatting>
  <conditionalFormatting sqref="I67">
    <cfRule type="cellIs" dxfId="29" priority="53" stopIfTrue="1" operator="greaterThanOrEqual">
      <formula>0.75</formula>
    </cfRule>
    <cfRule type="cellIs" dxfId="28" priority="54" stopIfTrue="1" operator="between">
      <formula>0.65</formula>
      <formula>0.74</formula>
    </cfRule>
    <cfRule type="cellIs" dxfId="27" priority="55" stopIfTrue="1" operator="between">
      <formula>0.55</formula>
      <formula>0.64</formula>
    </cfRule>
    <cfRule type="cellIs" dxfId="26" priority="56" stopIfTrue="1" operator="lessThan">
      <formula>0.55</formula>
    </cfRule>
  </conditionalFormatting>
  <conditionalFormatting sqref="B68:I68">
    <cfRule type="containsText" dxfId="25" priority="35" stopIfTrue="1" operator="containsText" text="n/a">
      <formula>NOT(ISERROR(SEARCH("n/a",B68)))</formula>
    </cfRule>
  </conditionalFormatting>
  <conditionalFormatting sqref="B68:F68 H68">
    <cfRule type="cellIs" dxfId="24" priority="45" stopIfTrue="1" operator="lessThan">
      <formula>0.75</formula>
    </cfRule>
    <cfRule type="cellIs" dxfId="23" priority="49" stopIfTrue="1" operator="between">
      <formula>0.75</formula>
      <formula>0.79</formula>
    </cfRule>
    <cfRule type="cellIs" dxfId="22" priority="50" stopIfTrue="1" operator="between">
      <formula>0.8</formula>
      <formula>0.89</formula>
    </cfRule>
    <cfRule type="cellIs" dxfId="21" priority="51" stopIfTrue="1" operator="greaterThanOrEqual">
      <formula>0.9</formula>
    </cfRule>
  </conditionalFormatting>
  <conditionalFormatting sqref="G68">
    <cfRule type="cellIs" dxfId="20" priority="40" stopIfTrue="1" operator="greaterThanOrEqual">
      <formula>0.8</formula>
    </cfRule>
    <cfRule type="cellIs" dxfId="19" priority="41" stopIfTrue="1" operator="between">
      <formula>0.7</formula>
      <formula>0.79</formula>
    </cfRule>
    <cfRule type="cellIs" dxfId="18" priority="42" stopIfTrue="1" operator="between">
      <formula>0.6</formula>
      <formula>0.69</formula>
    </cfRule>
    <cfRule type="cellIs" dxfId="17" priority="43" stopIfTrue="1" operator="lessThan">
      <formula>0.6</formula>
    </cfRule>
  </conditionalFormatting>
  <conditionalFormatting sqref="I68">
    <cfRule type="cellIs" dxfId="16" priority="36" stopIfTrue="1" operator="greaterThanOrEqual">
      <formula>0.75</formula>
    </cfRule>
    <cfRule type="cellIs" dxfId="15" priority="37" stopIfTrue="1" operator="between">
      <formula>0.65</formula>
      <formula>0.74</formula>
    </cfRule>
    <cfRule type="cellIs" dxfId="14" priority="38" stopIfTrue="1" operator="between">
      <formula>0.55</formula>
      <formula>0.64</formula>
    </cfRule>
    <cfRule type="cellIs" dxfId="13" priority="39" stopIfTrue="1" operator="lessThan">
      <formula>0.55</formula>
    </cfRule>
  </conditionalFormatting>
  <conditionalFormatting sqref="B69:I69">
    <cfRule type="containsText" dxfId="12" priority="18" stopIfTrue="1" operator="containsText" text="n/a">
      <formula>NOT(ISERROR(SEARCH("n/a",B69)))</formula>
    </cfRule>
  </conditionalFormatting>
  <conditionalFormatting sqref="B69:F69 H69">
    <cfRule type="cellIs" dxfId="11" priority="28" stopIfTrue="1" operator="lessThan">
      <formula>0.75</formula>
    </cfRule>
    <cfRule type="cellIs" dxfId="10" priority="32" stopIfTrue="1" operator="between">
      <formula>0.75</formula>
      <formula>0.79</formula>
    </cfRule>
    <cfRule type="cellIs" dxfId="9" priority="33" stopIfTrue="1" operator="between">
      <formula>0.8</formula>
      <formula>0.89</formula>
    </cfRule>
    <cfRule type="cellIs" dxfId="8" priority="34" stopIfTrue="1" operator="greaterThanOrEqual">
      <formula>0.9</formula>
    </cfRule>
  </conditionalFormatting>
  <conditionalFormatting sqref="G69">
    <cfRule type="cellIs" dxfId="7" priority="23" stopIfTrue="1" operator="greaterThanOrEqual">
      <formula>0.8</formula>
    </cfRule>
    <cfRule type="cellIs" dxfId="6" priority="24" stopIfTrue="1" operator="between">
      <formula>0.7</formula>
      <formula>0.79</formula>
    </cfRule>
    <cfRule type="cellIs" dxfId="5" priority="25" stopIfTrue="1" operator="between">
      <formula>0.6</formula>
      <formula>0.69</formula>
    </cfRule>
    <cfRule type="cellIs" dxfId="4" priority="26" stopIfTrue="1" operator="lessThan">
      <formula>0.6</formula>
    </cfRule>
  </conditionalFormatting>
  <conditionalFormatting sqref="I69">
    <cfRule type="cellIs" dxfId="3" priority="19" stopIfTrue="1" operator="greaterThanOrEqual">
      <formula>0.75</formula>
    </cfRule>
    <cfRule type="cellIs" dxfId="2" priority="20" stopIfTrue="1" operator="between">
      <formula>0.65</formula>
      <formula>0.74</formula>
    </cfRule>
    <cfRule type="cellIs" dxfId="1" priority="21" stopIfTrue="1" operator="between">
      <formula>0.55</formula>
      <formula>0.64</formula>
    </cfRule>
    <cfRule type="cellIs" dxfId="0" priority="22" stopIfTrue="1" operator="lessThan">
      <formula>0.55</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Understanding the data</vt:lpstr>
      <vt:lpstr>Select</vt:lpstr>
      <vt:lpstr>LOR</vt:lpstr>
      <vt:lpstr>Providers</vt:lpstr>
      <vt:lpstr>Data</vt:lpstr>
      <vt:lpstr>LOR!Print_Area</vt:lpstr>
      <vt:lpstr>'Understanding the data'!Print_Area</vt:lpstr>
    </vt:vector>
  </TitlesOfParts>
  <Company>Welsh Assembly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JebbM</dc:creator>
  <cp:lastModifiedBy>Lines, Thomas (KAS)</cp:lastModifiedBy>
  <cp:lastPrinted>2016-02-18T10:42:57Z</cp:lastPrinted>
  <dcterms:created xsi:type="dcterms:W3CDTF">2009-07-06T12:48:48Z</dcterms:created>
  <dcterms:modified xsi:type="dcterms:W3CDTF">2020-02-26T14:23:16Z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A13347505</vt:lpwstr>
  </property>
  <property fmtid="{D5CDD505-2E9C-101B-9397-08002B2CF9AE}" pid="3" name="Objective-Title">
    <vt:lpwstr>WBL 2014-15 LOR - mock-up Welsh</vt:lpwstr>
  </property>
  <property fmtid="{D5CDD505-2E9C-101B-9397-08002B2CF9AE}" pid="4" name="Objective-Comment">
    <vt:lpwstr/>
  </property>
  <property fmtid="{D5CDD505-2E9C-101B-9397-08002B2CF9AE}" pid="5" name="Objective-CreationStamp">
    <vt:filetime>2016-02-18T10:37:25Z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2016-02-22T10:24:06Z</vt:filetime>
  </property>
  <property fmtid="{D5CDD505-2E9C-101B-9397-08002B2CF9AE}" pid="10" name="Objective-Owner">
    <vt:lpwstr>Arrowsmith, Vivienne (ESNR-SHELL -Further Education &amp; Apprentice</vt:lpwstr>
  </property>
  <property fmtid="{D5CDD505-2E9C-101B-9397-08002B2CF9AE}" pid="11" name="Objective-Path">
    <vt:lpwstr>Objective Global Folder:Corporate File Plan:POLICY DEVELOPMENT &amp; REGULATION:Policy Development - Education &amp; Skills:Policy Development - Further &amp; Higher Education:Work Based Learning - Quality &amp; Effectiveness Framework -  Attainment &amp; Completion Measures</vt:lpwstr>
  </property>
  <property fmtid="{D5CDD505-2E9C-101B-9397-08002B2CF9AE}" pid="12" name="Objective-Parent">
    <vt:lpwstr>.LOR</vt:lpwstr>
  </property>
  <property fmtid="{D5CDD505-2E9C-101B-9397-08002B2CF9AE}" pid="13" name="Objective-State">
    <vt:lpwstr>Being Drafted</vt:lpwstr>
  </property>
  <property fmtid="{D5CDD505-2E9C-101B-9397-08002B2CF9AE}" pid="14" name="Objective-Version">
    <vt:lpwstr>3.2</vt:lpwstr>
  </property>
  <property fmtid="{D5CDD505-2E9C-101B-9397-08002B2CF9AE}" pid="15" name="Objective-VersionNumber">
    <vt:r8>5</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2016-02-18T00:00:00Z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Connect Creator [system]">
    <vt:lpwstr/>
  </property>
</Properties>
</file>