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8C" lockStructure="1"/>
  <bookViews>
    <workbookView xWindow="14415" yWindow="-15" windowWidth="14400" windowHeight="12330"/>
  </bookViews>
  <sheets>
    <sheet name="Understanding the data" sheetId="14" r:id="rId1"/>
    <sheet name="Explanatory notes" sheetId="15" r:id="rId2"/>
    <sheet name="Select FEI" sheetId="22" r:id="rId3"/>
    <sheet name="LOR (SSA)" sheetId="17" r:id="rId4"/>
    <sheet name="LOR (Level)" sheetId="23" r:id="rId5"/>
    <sheet name="Data" sheetId="16" state="hidden" r:id="rId6"/>
    <sheet name="Providers" sheetId="18" state="hidden" r:id="rId7"/>
  </sheets>
  <definedNames>
    <definedName name="OLE_LINK8" localSheetId="0">'Understanding the data'!$A$4</definedName>
    <definedName name="_xlnm.Print_Area" localSheetId="1">'Explanatory notes'!$A$1:$A$149</definedName>
    <definedName name="_xlnm.Print_Area" localSheetId="4">'LOR (Level)'!$A$1:$O$69</definedName>
    <definedName name="_xlnm.Print_Area" localSheetId="3">'LOR (SSA)'!$A$1:$Q$66</definedName>
    <definedName name="_xlnm.Print_Area" localSheetId="0">'Understanding the data'!$A$1:$A$92</definedName>
  </definedNames>
  <calcPr calcId="145621"/>
</workbook>
</file>

<file path=xl/calcChain.xml><?xml version="1.0" encoding="utf-8"?>
<calcChain xmlns="http://schemas.openxmlformats.org/spreadsheetml/2006/main">
  <c r="A1" i="23" l="1"/>
  <c r="AA14" i="23" l="1"/>
  <c r="T12" i="23"/>
  <c r="U9" i="23"/>
  <c r="V6" i="23"/>
  <c r="T4" i="23"/>
  <c r="U13" i="23"/>
  <c r="V10" i="23"/>
  <c r="T8" i="23"/>
  <c r="U5" i="23"/>
  <c r="M5" i="23"/>
  <c r="M4" i="23"/>
  <c r="C20" i="23"/>
  <c r="E19" i="23"/>
  <c r="E22" i="23"/>
  <c r="G20" i="23"/>
  <c r="K18" i="23"/>
  <c r="K20" i="23"/>
  <c r="K22" i="23"/>
  <c r="O19" i="23"/>
  <c r="O21" i="23"/>
  <c r="M28" i="23"/>
  <c r="M30" i="23"/>
  <c r="M32" i="23"/>
  <c r="M34" i="23"/>
  <c r="M36" i="23"/>
  <c r="M38" i="23"/>
  <c r="M40" i="23"/>
  <c r="M42" i="23"/>
  <c r="M44" i="23"/>
  <c r="M46" i="23"/>
  <c r="M48" i="23"/>
  <c r="M50" i="23"/>
  <c r="M52" i="23"/>
  <c r="C19" i="23"/>
  <c r="C22" i="23"/>
  <c r="E20" i="23"/>
  <c r="G19" i="23"/>
  <c r="G22" i="23"/>
  <c r="K19" i="23"/>
  <c r="K21" i="23"/>
  <c r="O18" i="23"/>
  <c r="O20" i="23"/>
  <c r="O22" i="23"/>
  <c r="M29" i="23"/>
  <c r="M31" i="23"/>
  <c r="M33" i="23"/>
  <c r="M35" i="23"/>
  <c r="M37" i="23"/>
  <c r="M39" i="23"/>
  <c r="M41" i="23"/>
  <c r="M43" i="23"/>
  <c r="M45" i="23"/>
  <c r="M47" i="23"/>
  <c r="M49" i="23"/>
  <c r="M51" i="23"/>
  <c r="M53" i="23"/>
  <c r="M6" i="23"/>
  <c r="A1" i="17"/>
  <c r="X13" i="17" l="1"/>
  <c r="Y10" i="17"/>
  <c r="W8" i="17"/>
  <c r="X5" i="17"/>
  <c r="AD14" i="17"/>
  <c r="W12" i="17"/>
  <c r="X9" i="17"/>
  <c r="Y6" i="17"/>
  <c r="W4" i="17"/>
  <c r="Z14" i="23"/>
  <c r="W14" i="23"/>
  <c r="Y14" i="23"/>
  <c r="X14" i="23"/>
  <c r="O5" i="17"/>
  <c r="G19" i="17"/>
  <c r="C22" i="17"/>
  <c r="K19" i="17"/>
  <c r="O18" i="17"/>
  <c r="O22" i="17"/>
  <c r="I31" i="17"/>
  <c r="I35" i="17"/>
  <c r="I40" i="17"/>
  <c r="I48" i="17"/>
  <c r="K32" i="17"/>
  <c r="K40" i="17"/>
  <c r="K48" i="17"/>
  <c r="C19" i="17"/>
  <c r="E20" i="17"/>
  <c r="G22" i="17"/>
  <c r="K21" i="17"/>
  <c r="O20" i="17"/>
  <c r="I29" i="17"/>
  <c r="I33" i="17"/>
  <c r="I37" i="17"/>
  <c r="I44" i="17"/>
  <c r="K28" i="17"/>
  <c r="K36" i="17"/>
  <c r="K44" i="17"/>
  <c r="O28" i="17"/>
  <c r="O32" i="17"/>
  <c r="O36" i="17"/>
  <c r="O40" i="17"/>
  <c r="O44" i="17"/>
  <c r="O48" i="17"/>
  <c r="O4" i="17"/>
  <c r="O6" i="17"/>
  <c r="E19" i="17"/>
  <c r="C20" i="17"/>
  <c r="G20" i="17"/>
  <c r="E22" i="17"/>
  <c r="K18" i="17"/>
  <c r="K20" i="17"/>
  <c r="K22" i="17"/>
  <c r="O19" i="17"/>
  <c r="O21" i="17"/>
  <c r="I28" i="17"/>
  <c r="I30" i="17"/>
  <c r="I32" i="17"/>
  <c r="I34" i="17"/>
  <c r="I36" i="17"/>
  <c r="I38" i="17"/>
  <c r="I42" i="17"/>
  <c r="I46" i="17"/>
  <c r="I50" i="17"/>
  <c r="K30" i="17"/>
  <c r="K34" i="17"/>
  <c r="K38" i="17"/>
  <c r="K42" i="17"/>
  <c r="K46" i="17"/>
  <c r="K50" i="17"/>
  <c r="O30" i="17"/>
  <c r="O34" i="17"/>
  <c r="O38" i="17"/>
  <c r="O42" i="17"/>
  <c r="O46" i="17"/>
  <c r="O50" i="17"/>
  <c r="I39" i="17"/>
  <c r="I41" i="17"/>
  <c r="I43" i="17"/>
  <c r="I45" i="17"/>
  <c r="I47" i="17"/>
  <c r="I49" i="17"/>
  <c r="I51" i="17"/>
  <c r="K29" i="17"/>
  <c r="K31" i="17"/>
  <c r="K33" i="17"/>
  <c r="K35" i="17"/>
  <c r="K37" i="17"/>
  <c r="K39" i="17"/>
  <c r="K41" i="17"/>
  <c r="K43" i="17"/>
  <c r="K45" i="17"/>
  <c r="K47" i="17"/>
  <c r="K49" i="17"/>
  <c r="K51" i="17"/>
  <c r="O29" i="17"/>
  <c r="O31" i="17"/>
  <c r="O33" i="17"/>
  <c r="O35" i="17"/>
  <c r="O37" i="17"/>
  <c r="O39" i="17"/>
  <c r="O41" i="17"/>
  <c r="O43" i="17"/>
  <c r="O45" i="17"/>
  <c r="O47" i="17"/>
  <c r="O49" i="17"/>
  <c r="O51" i="17"/>
  <c r="AC14" i="17" l="1"/>
  <c r="AB14" i="17"/>
  <c r="Z14" i="17"/>
  <c r="AA14" i="17"/>
</calcChain>
</file>

<file path=xl/sharedStrings.xml><?xml version="1.0" encoding="utf-8"?>
<sst xmlns="http://schemas.openxmlformats.org/spreadsheetml/2006/main" count="707" uniqueCount="214">
  <si>
    <t>Qualification type</t>
  </si>
  <si>
    <t>Success rate</t>
  </si>
  <si>
    <t>National Comparator</t>
  </si>
  <si>
    <t>All main qualifications</t>
  </si>
  <si>
    <t>Sector success rate</t>
  </si>
  <si>
    <t>Completion</t>
  </si>
  <si>
    <t>Attainment</t>
  </si>
  <si>
    <t>Success</t>
  </si>
  <si>
    <t>2013/14</t>
  </si>
  <si>
    <t>2014/15</t>
  </si>
  <si>
    <t>2015/16</t>
  </si>
  <si>
    <t>Contextual learner data - 2015/16</t>
  </si>
  <si>
    <t>Age and gender</t>
  </si>
  <si>
    <t>16-18</t>
  </si>
  <si>
    <t>19+</t>
  </si>
  <si>
    <t>All Ages</t>
  </si>
  <si>
    <t>Ethnicity</t>
  </si>
  <si>
    <t>Deprivation of domicile</t>
  </si>
  <si>
    <t xml:space="preserve">White </t>
  </si>
  <si>
    <t xml:space="preserve">Most Deprived </t>
  </si>
  <si>
    <t xml:space="preserve">Male </t>
  </si>
  <si>
    <t xml:space="preserve">Black </t>
  </si>
  <si>
    <t xml:space="preserve">Female </t>
  </si>
  <si>
    <t xml:space="preserve">Asian </t>
  </si>
  <si>
    <t xml:space="preserve">Mixed </t>
  </si>
  <si>
    <t xml:space="preserve">Total </t>
  </si>
  <si>
    <t xml:space="preserve">Other </t>
  </si>
  <si>
    <t>Least Deprived</t>
  </si>
  <si>
    <t>Success rates by Sector Subject Area - 2015/16</t>
  </si>
  <si>
    <t>Sector Subject Area</t>
  </si>
  <si>
    <r>
      <t>Volume of Provision</t>
    </r>
    <r>
      <rPr>
        <b/>
        <vertAlign val="superscript"/>
        <sz val="12"/>
        <rFont val="Arial"/>
        <family val="2"/>
      </rPr>
      <t>1</t>
    </r>
  </si>
  <si>
    <t>Success Rate
(Main Quals)</t>
  </si>
  <si>
    <t>Success Rate
(All Quals)</t>
  </si>
  <si>
    <t xml:space="preserve">    1: Health, Public Services and Care </t>
  </si>
  <si>
    <t xml:space="preserve">    2: Science and Mathematics </t>
  </si>
  <si>
    <t xml:space="preserve">    3: Agriculture, Horticulture and Animal Care </t>
  </si>
  <si>
    <t xml:space="preserve">    4: Engineering and Manufacturing Technologies </t>
  </si>
  <si>
    <t xml:space="preserve">    5: Construction, Planning and the Built Environment </t>
  </si>
  <si>
    <t xml:space="preserve">    6: Information and Communication Technology </t>
  </si>
  <si>
    <t xml:space="preserve">    7: Retail and Commercial Enterprise </t>
  </si>
  <si>
    <t xml:space="preserve">           7(a): Retailing and Customer Service </t>
  </si>
  <si>
    <t xml:space="preserve">           7(b): Hair and Beauty </t>
  </si>
  <si>
    <t xml:space="preserve">           7(c): Hospitality and Catering </t>
  </si>
  <si>
    <t xml:space="preserve">    8: Leisure, Travel and Tourism </t>
  </si>
  <si>
    <t xml:space="preserve">    9: Arts, Media and Publishing </t>
  </si>
  <si>
    <t xml:space="preserve">           9(a): Performing Arts </t>
  </si>
  <si>
    <t xml:space="preserve">           9(b): Art and Design </t>
  </si>
  <si>
    <t xml:space="preserve">    10: History, Philosophy and Theology </t>
  </si>
  <si>
    <t xml:space="preserve">    11: Social Sciences </t>
  </si>
  <si>
    <t xml:space="preserve">    12: Languages, Literature and Culture </t>
  </si>
  <si>
    <t xml:space="preserve">    13: Education and Training </t>
  </si>
  <si>
    <t xml:space="preserve">    14: Preparation for Life and Work </t>
  </si>
  <si>
    <t xml:space="preserve">           14(a): Independent Living Skills </t>
  </si>
  <si>
    <t xml:space="preserve">           14(b): Adult Basic Education </t>
  </si>
  <si>
    <t xml:space="preserve">           14(c): Foundation for Work </t>
  </si>
  <si>
    <t xml:space="preserve">           14(d): English for Speakers of Other Languages </t>
  </si>
  <si>
    <t xml:space="preserve">    15: Business, Administration and Law </t>
  </si>
  <si>
    <t>X</t>
  </si>
  <si>
    <t>Source: Lifelong Learning Wales Record (LLWR) - data as at 15 December 2016</t>
  </si>
  <si>
    <t>Note: For sector subject areas/qualification types with fewer than 10 learning activities, the figures within the table have been suppressed and</t>
  </si>
  <si>
    <t>replaced with a '*'</t>
  </si>
  <si>
    <t>Categorisation scales:</t>
  </si>
  <si>
    <t>85% or above</t>
  </si>
  <si>
    <t>75% - 84%</t>
  </si>
  <si>
    <t>65% - 74%</t>
  </si>
  <si>
    <t>Below 65%</t>
  </si>
  <si>
    <r>
      <t xml:space="preserve">1 </t>
    </r>
    <r>
      <rPr>
        <sz val="12"/>
        <rFont val="Arial"/>
        <family val="2"/>
      </rPr>
      <t>Proportion of terminated main qualifications undertaken as part of full-time learning programmes in each Sector Subject Area</t>
    </r>
  </si>
  <si>
    <r>
      <t xml:space="preserve">1 </t>
    </r>
    <r>
      <rPr>
        <sz val="12"/>
        <rFont val="Arial"/>
        <family val="2"/>
      </rPr>
      <t>undertaken as part of full-time learning programmes</t>
    </r>
  </si>
  <si>
    <r>
      <t xml:space="preserve">2 </t>
    </r>
    <r>
      <rPr>
        <sz val="12"/>
        <rFont val="Arial"/>
        <family val="2"/>
      </rPr>
      <t>including NVQs, Diplomas, Extended Diplomas</t>
    </r>
  </si>
  <si>
    <r>
      <t xml:space="preserve">3 </t>
    </r>
    <r>
      <rPr>
        <sz val="12"/>
        <rFont val="Arial"/>
        <family val="2"/>
      </rPr>
      <t>Including GCSEs; AS/A/A2 Levels; Access Certificates/Diplomas</t>
    </r>
  </si>
  <si>
    <r>
      <t>Success rates for main qualifications</t>
    </r>
    <r>
      <rPr>
        <b/>
        <vertAlign val="superscript"/>
        <sz val="13"/>
        <rFont val="Arial"/>
        <family val="2"/>
      </rPr>
      <t>1</t>
    </r>
    <r>
      <rPr>
        <b/>
        <sz val="13"/>
        <rFont val="Arial"/>
        <family val="2"/>
      </rPr>
      <t xml:space="preserve"> - 2015/16</t>
    </r>
  </si>
  <si>
    <r>
      <t>Vocational qualifications</t>
    </r>
    <r>
      <rPr>
        <vertAlign val="superscript"/>
        <sz val="12"/>
        <color indexed="8"/>
        <rFont val="Arial"/>
        <family val="2"/>
      </rPr>
      <t>2</t>
    </r>
  </si>
  <si>
    <r>
      <t>Academic qualifications</t>
    </r>
    <r>
      <rPr>
        <vertAlign val="superscript"/>
        <sz val="12"/>
        <color indexed="8"/>
        <rFont val="Arial"/>
        <family val="2"/>
      </rPr>
      <t>3</t>
    </r>
  </si>
  <si>
    <t>National Comparator 2015/16
(All Quals)</t>
  </si>
  <si>
    <t>National Comparator 2015/16
 (Main Quals)</t>
  </si>
  <si>
    <t>Excludes the Essential Skills Wales suite of qualifications introduced in September 2015</t>
  </si>
  <si>
    <t>Excludes the new Welsh Baccalaureate and Skills Challenge Certificate qualifications introduced in September 2015</t>
  </si>
  <si>
    <t>INSTITUTION NAME: BRIDGEND COLLEGE</t>
  </si>
  <si>
    <t>INSTITUTION NAME: COLEG SIR GAR</t>
  </si>
  <si>
    <t>INSTITUTION NAME: COLEG CEREDIGION</t>
  </si>
  <si>
    <t>INSTITUTION NAME: COLEG GWENT</t>
  </si>
  <si>
    <t>INSTITUTION NAME: GRWP LLANDRILLO MENAI</t>
  </si>
  <si>
    <t>INSTITUTION NAME: MERTHYR TYDFIL COLLEGE</t>
  </si>
  <si>
    <t>INSTITUTION NAME: PEMBROKESHIRE COLLEGE</t>
  </si>
  <si>
    <t>INSTITUTION NAME: ST DAVID'S SIXTH FORM COLLEGE</t>
  </si>
  <si>
    <t>INSTITUTION NAME: GOWER COLLEGE SWANSEA</t>
  </si>
  <si>
    <t>INSTITUTION NAME: CARDIFF AND VALE COLLEGE</t>
  </si>
  <si>
    <t>INSTITUTION NAME: COLEG CAMBRIA</t>
  </si>
  <si>
    <t>INSTITUTION NAME: COLEG Y CYMOEDD</t>
  </si>
  <si>
    <t>INSTITUTION NAME: GRWP NPTC GROUP</t>
  </si>
  <si>
    <t>Learner Outcomes Reports for further education</t>
  </si>
  <si>
    <t>Understanding the data</t>
  </si>
  <si>
    <t>Introduction</t>
  </si>
  <si>
    <r>
      <t>1</t>
    </r>
    <r>
      <rPr>
        <sz val="7"/>
        <color theme="1"/>
        <rFont val="Times New Roman"/>
        <family val="1"/>
      </rPr>
      <t xml:space="preserve">     </t>
    </r>
    <r>
      <rPr>
        <sz val="12"/>
        <rFont val="Arial"/>
        <family val="2"/>
      </rPr>
      <t>The Welsh Government has published annual performance indicators for further education since 2011.  This guidance explains what information is covered by the indicators, how they are calculated and how to interpret our reports.</t>
    </r>
  </si>
  <si>
    <t>What are Learner Outcomes Reports?</t>
  </si>
  <si>
    <r>
      <t>2</t>
    </r>
    <r>
      <rPr>
        <sz val="7"/>
        <color theme="1"/>
        <rFont val="Times New Roman"/>
        <family val="1"/>
      </rPr>
      <t xml:space="preserve">     </t>
    </r>
    <r>
      <rPr>
        <sz val="12"/>
        <rFont val="Arial"/>
        <family val="2"/>
      </rPr>
      <t>Learner Outcomes Reports, or LORs, are designed to give an overview of learners’ completion and attainment rates in each further education institution in Wales.  They are a ‘snapshot’ which show statistics for a particular year, but they also include trend information which shows how learner outcomes have changed over a three-year period.  The statistics are all based on information provided to us by institutions.</t>
    </r>
  </si>
  <si>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</si>
  <si>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</si>
  <si>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4</t>
    </r>
    <r>
      <rPr>
        <sz val="7"/>
        <color theme="1"/>
        <rFont val="Times New Roman"/>
        <family val="1"/>
      </rPr>
      <t xml:space="preserve">     </t>
    </r>
    <r>
      <rPr>
        <sz val="12"/>
        <rFont val="Arial"/>
        <family val="2"/>
      </rPr>
      <t>We have three performance measures for further education.  All of them are based on learning activities, or courses (such as A Levels or NVQs) – a learner might do several different learning activities, and each one will be measured separately.</t>
    </r>
  </si>
  <si>
    <r>
      <t>5</t>
    </r>
    <r>
      <rPr>
        <sz val="7"/>
        <color theme="1"/>
        <rFont val="Times New Roman"/>
        <family val="1"/>
      </rPr>
      <t xml:space="preserve">     </t>
    </r>
    <r>
      <rPr>
        <sz val="12"/>
        <rFont val="Arial"/>
        <family val="2"/>
      </rPr>
      <t>The measures are:</t>
    </r>
  </si>
  <si>
    <r>
      <t>·</t>
    </r>
    <r>
      <rPr>
        <sz val="7"/>
        <color theme="1"/>
        <rFont val="Times New Roman"/>
        <family val="1"/>
      </rPr>
      <t xml:space="preserve">        </t>
    </r>
    <r>
      <rPr>
        <b/>
        <sz val="12"/>
        <color theme="1"/>
        <rFont val="Arial"/>
        <family val="2"/>
      </rPr>
      <t>Completion</t>
    </r>
    <r>
      <rPr>
        <sz val="12"/>
        <rFont val="Arial"/>
        <family val="2"/>
      </rPr>
      <t xml:space="preserve">: of all the learning activities which started, how many were completed (the learner was still there at the end of the course)? </t>
    </r>
  </si>
  <si>
    <r>
      <t>·</t>
    </r>
    <r>
      <rPr>
        <sz val="7"/>
        <color theme="1"/>
        <rFont val="Times New Roman"/>
        <family val="1"/>
      </rPr>
      <t xml:space="preserve">        </t>
    </r>
    <r>
      <rPr>
        <b/>
        <sz val="12"/>
        <color theme="1"/>
        <rFont val="Arial"/>
        <family val="2"/>
      </rPr>
      <t>Attainment</t>
    </r>
    <r>
      <rPr>
        <sz val="12"/>
        <rFont val="Arial"/>
        <family val="2"/>
      </rPr>
      <t xml:space="preserve">: of the learning activities which were </t>
    </r>
    <r>
      <rPr>
        <u/>
        <sz val="12"/>
        <color theme="1"/>
        <rFont val="Arial"/>
        <family val="2"/>
      </rPr>
      <t>completed</t>
    </r>
    <r>
      <rPr>
        <sz val="12"/>
        <rFont val="Arial"/>
        <family val="2"/>
      </rPr>
      <t>, how many resulted in the learner achieving the qualification they were aiming for?</t>
    </r>
  </si>
  <si>
    <r>
      <t>·</t>
    </r>
    <r>
      <rPr>
        <sz val="7"/>
        <color theme="1"/>
        <rFont val="Times New Roman"/>
        <family val="1"/>
      </rPr>
      <t xml:space="preserve">        </t>
    </r>
    <r>
      <rPr>
        <b/>
        <sz val="12"/>
        <color theme="1"/>
        <rFont val="Arial"/>
        <family val="2"/>
      </rPr>
      <t>Success</t>
    </r>
    <r>
      <rPr>
        <sz val="12"/>
        <rFont val="Arial"/>
        <family val="2"/>
      </rPr>
      <t xml:space="preserve">: this combines completion and attainment into a single overall measure: of all learning activities that were </t>
    </r>
    <r>
      <rPr>
        <u/>
        <sz val="12"/>
        <color theme="1"/>
        <rFont val="Arial"/>
        <family val="2"/>
      </rPr>
      <t>started</t>
    </r>
    <r>
      <rPr>
        <sz val="12"/>
        <rFont val="Arial"/>
        <family val="2"/>
      </rPr>
      <t>, how many were successfully completed and achieved?</t>
    </r>
  </si>
  <si>
    <t>Chart/Table</t>
  </si>
  <si>
    <r>
      <t>6</t>
    </r>
    <r>
      <rPr>
        <sz val="7"/>
        <color theme="1"/>
        <rFont val="Times New Roman"/>
        <family val="1"/>
      </rPr>
      <t xml:space="preserve">     </t>
    </r>
    <r>
      <rPr>
        <sz val="12"/>
        <rFont val="Arial"/>
        <family val="2"/>
      </rPr>
      <t xml:space="preserve">The first part of the report shows trends in performance for the past three years.  </t>
    </r>
  </si>
  <si>
    <r>
      <t>7</t>
    </r>
    <r>
      <rPr>
        <sz val="7"/>
        <color theme="1"/>
        <rFont val="Times New Roman"/>
        <family val="1"/>
      </rPr>
      <t xml:space="preserve">     </t>
    </r>
    <r>
      <rPr>
        <sz val="12"/>
        <rFont val="Arial"/>
        <family val="2"/>
      </rPr>
      <t>This chart shows three year trends in completion, attainment and success rates for learning activities.  The horizontal line shows the current ‘national comparator’ for learning activity success – the average rate achieved for all learning activities across all further education institutions in Wales.</t>
    </r>
  </si>
  <si>
    <r>
      <t>8</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compare performance to the targets we set.  The scale we use is:</t>
    </r>
  </si>
  <si>
    <r>
      <t>9</t>
    </r>
    <r>
      <rPr>
        <sz val="7"/>
        <color theme="1"/>
        <rFont val="Times New Roman"/>
        <family val="1"/>
      </rPr>
      <t xml:space="preserve">     </t>
    </r>
    <r>
      <rPr>
        <sz val="12"/>
        <rFont val="Arial"/>
        <family val="2"/>
      </rPr>
      <t xml:space="preserve">The report also includes success rates for main qualifications, defined as those qualifications that make up the majority of the teaching time for the learner for example AS level, A-level, diploma or extended diploma. </t>
    </r>
  </si>
  <si>
    <r>
      <t>10</t>
    </r>
    <r>
      <rPr>
        <sz val="7"/>
        <color theme="1"/>
        <rFont val="Times New Roman"/>
        <family val="1"/>
      </rPr>
      <t xml:space="preserve">  </t>
    </r>
    <r>
      <rPr>
        <sz val="12"/>
        <rFont val="Arial"/>
        <family val="2"/>
      </rPr>
      <t>These are split by:</t>
    </r>
  </si>
  <si>
    <r>
      <t>§</t>
    </r>
    <r>
      <rPr>
        <sz val="7"/>
        <color theme="1"/>
        <rFont val="Times New Roman"/>
        <family val="1"/>
      </rPr>
      <t xml:space="preserve">  </t>
    </r>
    <r>
      <rPr>
        <sz val="12"/>
        <rFont val="Arial"/>
        <family val="2"/>
      </rPr>
      <t>vocational qualifications (for example NVQs, Diplomas, Extended Diplomas); and</t>
    </r>
  </si>
  <si>
    <r>
      <t>§</t>
    </r>
    <r>
      <rPr>
        <sz val="7"/>
        <color theme="1"/>
        <rFont val="Times New Roman"/>
        <family val="1"/>
      </rPr>
      <t xml:space="preserve">  </t>
    </r>
    <r>
      <rPr>
        <sz val="12"/>
        <rFont val="Arial"/>
        <family val="2"/>
      </rPr>
      <t>academic qualifications (for example GCSEs; AS/A/A2 Levels; Access Certificates/Diplomas).</t>
    </r>
  </si>
  <si>
    <r>
      <t>11</t>
    </r>
    <r>
      <rPr>
        <sz val="7"/>
        <color theme="1"/>
        <rFont val="Times New Roman"/>
        <family val="1"/>
      </rPr>
      <t xml:space="preserve">  </t>
    </r>
    <r>
      <rPr>
        <sz val="12"/>
        <rFont val="Arial"/>
        <family val="2"/>
      </rPr>
      <t xml:space="preserve">This table shows success rates for main qualifications and the current ‘national comparators’.  </t>
    </r>
  </si>
  <si>
    <t>Contextual learner data</t>
  </si>
  <si>
    <r>
      <t>12</t>
    </r>
    <r>
      <rPr>
        <sz val="7"/>
        <color theme="1"/>
        <rFont val="Times New Roman"/>
        <family val="1"/>
      </rPr>
      <t xml:space="preserve">  </t>
    </r>
    <r>
      <rPr>
        <sz val="12"/>
        <rFont val="Arial"/>
        <family val="2"/>
      </rPr>
      <t>The second part of the LOR shows some background information on learners’ age, gender, ethnicity and levels of deprivation.  These are based on the profile of all learners who were studying at the institution in 2015/16.</t>
    </r>
  </si>
  <si>
    <r>
      <t>13</t>
    </r>
    <r>
      <rPr>
        <sz val="7"/>
        <color theme="1"/>
        <rFont val="Times New Roman"/>
        <family val="1"/>
      </rPr>
      <t xml:space="preserve">  </t>
    </r>
    <r>
      <rPr>
        <sz val="12"/>
        <rFont val="Arial"/>
        <family val="2"/>
      </rPr>
      <t xml:space="preserve">The </t>
    </r>
    <r>
      <rPr>
        <b/>
        <sz val="12"/>
        <color theme="1"/>
        <rFont val="Arial"/>
        <family val="2"/>
      </rPr>
      <t>deprivation</t>
    </r>
    <r>
      <rPr>
        <sz val="12"/>
        <rFont val="Arial"/>
        <family val="2"/>
      </rPr>
      <t xml:space="preserve"> data is based on learners’ postcode, and uses the Welsh Index of Multiple Deprivation to divide learners into five bands, ranging from the most deprived to the least deprived.  The Index looks at a range of factors including social, health, housing and educational deprivation; these statistics therefore give an indication of whether the institution is working with a high proportion of learners from deprived areas, which may have an effect on success rates.</t>
    </r>
  </si>
  <si>
    <t>Success rate breakdowns</t>
  </si>
  <si>
    <r>
      <t>14</t>
    </r>
    <r>
      <rPr>
        <sz val="7"/>
        <color theme="1"/>
        <rFont val="Times New Roman"/>
        <family val="1"/>
      </rPr>
      <t xml:space="preserve">  </t>
    </r>
    <r>
      <rPr>
        <sz val="12"/>
        <rFont val="Arial"/>
        <family val="2"/>
      </rPr>
      <t>The last section of the LOR shows a more detailed breakdown of learning activity success rates.  These are calculated in the same way as the overall success rates shown in the charts at the beginning of the LOR, and are broken down in two ways:</t>
    </r>
  </si>
  <si>
    <r>
      <t>·</t>
    </r>
    <r>
      <rPr>
        <sz val="7"/>
        <color theme="1"/>
        <rFont val="Times New Roman"/>
        <family val="1"/>
      </rPr>
      <t xml:space="preserve">        </t>
    </r>
    <r>
      <rPr>
        <sz val="12"/>
        <rFont val="Arial"/>
        <family val="2"/>
      </rPr>
      <t>by the level and type of qualification (eg A Level, NVQ, National Diploma); and</t>
    </r>
  </si>
  <si>
    <r>
      <t>·</t>
    </r>
    <r>
      <rPr>
        <sz val="7"/>
        <color theme="1"/>
        <rFont val="Times New Roman"/>
        <family val="1"/>
      </rPr>
      <t xml:space="preserve">        </t>
    </r>
    <r>
      <rPr>
        <sz val="12"/>
        <rFont val="Arial"/>
        <family val="2"/>
      </rPr>
      <t>by subject area (eg Science and Mathematics, Information and Communications Technology, Hair and Beauty).</t>
    </r>
  </si>
  <si>
    <r>
      <t>15</t>
    </r>
    <r>
      <rPr>
        <sz val="7"/>
        <color theme="1"/>
        <rFont val="Times New Roman"/>
        <family val="1"/>
      </rPr>
      <t xml:space="preserve">  </t>
    </r>
    <r>
      <rPr>
        <sz val="12"/>
        <rFont val="Arial"/>
        <family val="2"/>
      </rPr>
      <t>This enables you to look at particular types of qualification or subjects that you’re interested in, and to see how the institution’s learner outcomes vary.  In some cases you may see that the success rates in a particular area are much higher or lower than the overall success rate for the institution.</t>
    </r>
  </si>
  <si>
    <r>
      <t>16</t>
    </r>
    <r>
      <rPr>
        <sz val="7"/>
        <color theme="1"/>
        <rFont val="Times New Roman"/>
        <family val="1"/>
      </rPr>
      <t xml:space="preserve">  </t>
    </r>
    <r>
      <rPr>
        <sz val="12"/>
        <rFont val="Arial"/>
        <family val="2"/>
      </rPr>
      <t xml:space="preserve">The report also shows the national comparators (the average for all further education institutions in Wales, for that type of qualification or subject area).  These give background information so that you can see how well the institution has performed compared to the rest of Wales. </t>
    </r>
  </si>
  <si>
    <t>For further information</t>
  </si>
  <si>
    <t>17  If you have any questions, or any comments on the LORs, please email us at post16quality@wales.gsi.gov.uk</t>
  </si>
  <si>
    <t>Quality and Effectiveness Framework</t>
  </si>
  <si>
    <t xml:space="preserve">2015/16 Learner Outcomes Reports (further education): </t>
  </si>
  <si>
    <t>Explanatory notes for institutions</t>
  </si>
  <si>
    <r>
      <t>1</t>
    </r>
    <r>
      <rPr>
        <sz val="7"/>
        <color theme="1"/>
        <rFont val="Times New Roman"/>
        <family val="1"/>
      </rPr>
      <t xml:space="preserve">     </t>
    </r>
    <r>
      <rPr>
        <sz val="12"/>
        <rFont val="Arial"/>
        <family val="2"/>
      </rPr>
      <t>As part of the Quality and Effectiveness Framework for post-16 learning, Welsh Government has developed standard Learner Outcomes Reports (LORs) for further education institutions (FEIs).  This document provides detailed guidance for FEIs on the calculation of performance statistics which are included in LORs.</t>
    </r>
  </si>
  <si>
    <r>
      <t>2</t>
    </r>
    <r>
      <rPr>
        <sz val="7"/>
        <color theme="1"/>
        <rFont val="Times New Roman"/>
        <family val="1"/>
      </rPr>
      <t xml:space="preserve">     </t>
    </r>
    <r>
      <rPr>
        <sz val="12"/>
        <rFont val="Arial"/>
        <family val="2"/>
      </rPr>
      <t>All of the LOR statistics are derived from the Lifelong Learning Wales Record (LLWR) and are based on an annual LLWR freeze.  For 2015/16, the freeze was taken on 15 December 2016.  All references in this document starting ‘LN’, ‘LP’, ‘LA’ or ‘AW’ relate to LLWR fields.  All activities recorded on the LLWR, funded and not funded are included in the LORs.</t>
    </r>
  </si>
  <si>
    <t>Section 1: summary charts</t>
  </si>
  <si>
    <t>Chart A</t>
  </si>
  <si>
    <r>
      <t>3</t>
    </r>
    <r>
      <rPr>
        <sz val="7"/>
        <color theme="1"/>
        <rFont val="Times New Roman"/>
        <family val="1"/>
      </rPr>
      <t xml:space="preserve">     </t>
    </r>
    <r>
      <rPr>
        <i/>
        <sz val="12"/>
        <color theme="1"/>
        <rFont val="Arial"/>
        <family val="2"/>
      </rPr>
      <t>Chart A</t>
    </r>
    <r>
      <rPr>
        <sz val="12"/>
        <rFont val="Arial"/>
        <family val="2"/>
      </rPr>
      <t xml:space="preserve"> is a summary chart which is designed to show an overview of trends in completion, attainment and success rates over a three-year period.  </t>
    </r>
  </si>
  <si>
    <r>
      <t>4</t>
    </r>
    <r>
      <rPr>
        <sz val="7"/>
        <color theme="1"/>
        <rFont val="Times New Roman"/>
        <family val="1"/>
      </rPr>
      <t xml:space="preserve">     </t>
    </r>
    <r>
      <rPr>
        <sz val="12"/>
        <rFont val="Arial"/>
        <family val="2"/>
      </rPr>
      <t>The learner cohort for all of the calculations is based on learning activities that:</t>
    </r>
  </si>
  <si>
    <r>
      <t>·</t>
    </r>
    <r>
      <rPr>
        <sz val="7"/>
        <color theme="1"/>
        <rFont val="Times New Roman"/>
        <family val="1"/>
      </rPr>
      <t xml:space="preserve">        </t>
    </r>
    <r>
      <rPr>
        <sz val="12"/>
        <rFont val="Arial"/>
        <family val="2"/>
      </rPr>
      <t>were expected to complete during 2015/16 (LA10); or</t>
    </r>
  </si>
  <si>
    <r>
      <t>·</t>
    </r>
    <r>
      <rPr>
        <sz val="7"/>
        <color theme="1"/>
        <rFont val="Times New Roman"/>
        <family val="1"/>
      </rPr>
      <t xml:space="preserve">        </t>
    </r>
    <r>
      <rPr>
        <sz val="12"/>
        <rFont val="Arial"/>
        <family val="2"/>
      </rPr>
      <t>were expected to complete prior to 2015/16 but which terminated during 2015/16 (LA30).</t>
    </r>
  </si>
  <si>
    <r>
      <t>5</t>
    </r>
    <r>
      <rPr>
        <sz val="7"/>
        <color theme="1"/>
        <rFont val="Times New Roman"/>
        <family val="1"/>
      </rPr>
      <t xml:space="preserve">     </t>
    </r>
    <r>
      <rPr>
        <sz val="12"/>
        <rFont val="Arial"/>
        <family val="2"/>
      </rPr>
      <t>Learning activities with an expected duration of 24 weeks or longer that terminated within eight weeks of commencing without completion are treated as early drop outs and excluded from all calculations.</t>
    </r>
  </si>
  <si>
    <r>
      <t>6</t>
    </r>
    <r>
      <rPr>
        <sz val="7"/>
        <color theme="1"/>
        <rFont val="Times New Roman"/>
        <family val="1"/>
      </rPr>
      <t xml:space="preserve">     </t>
    </r>
    <r>
      <rPr>
        <i/>
        <sz val="12"/>
        <color theme="1"/>
        <rFont val="Arial"/>
        <family val="2"/>
      </rPr>
      <t>Chart A</t>
    </r>
    <r>
      <rPr>
        <sz val="12"/>
        <rFont val="Arial"/>
        <family val="2"/>
      </rPr>
      <t xml:space="preserve"> shows completion, attainment and success rates, defined as follows:</t>
    </r>
  </si>
  <si>
    <r>
      <t>7</t>
    </r>
    <r>
      <rPr>
        <sz val="7"/>
        <color theme="1"/>
        <rFont val="Times New Roman"/>
        <family val="1"/>
      </rPr>
      <t xml:space="preserve">     </t>
    </r>
    <r>
      <rPr>
        <i/>
        <sz val="12"/>
        <color theme="1"/>
        <rFont val="Arial"/>
        <family val="2"/>
      </rPr>
      <t>Chart A</t>
    </r>
    <r>
      <rPr>
        <sz val="12"/>
        <rFont val="Arial"/>
        <family val="2"/>
      </rPr>
      <t xml:space="preserve"> also includes a trendline showing the national comparator for learning activity success, based on all learning activities.  </t>
    </r>
  </si>
  <si>
    <t>Table B</t>
  </si>
  <si>
    <r>
      <t>8</t>
    </r>
    <r>
      <rPr>
        <sz val="7"/>
        <color theme="1"/>
        <rFont val="Times New Roman"/>
        <family val="1"/>
      </rPr>
      <t xml:space="preserve">     </t>
    </r>
    <r>
      <rPr>
        <i/>
        <sz val="12"/>
        <color theme="1"/>
        <rFont val="Arial"/>
        <family val="2"/>
      </rPr>
      <t>Table B</t>
    </r>
    <r>
      <rPr>
        <sz val="12"/>
        <rFont val="Arial"/>
        <family val="2"/>
      </rPr>
      <t xml:space="preserve"> is a summary table of the success rates for main qualifications. Main qualifications are included for all programmes which are not coded using part-time programmes in LP74, and derived from LA47 where the institution has coded the activity as ‘05’.  The table is split by:</t>
    </r>
  </si>
  <si>
    <r>
      <t>·</t>
    </r>
    <r>
      <rPr>
        <sz val="7"/>
        <color theme="1"/>
        <rFont val="Times New Roman"/>
        <family val="1"/>
      </rPr>
      <t xml:space="preserve">        </t>
    </r>
    <r>
      <rPr>
        <sz val="12"/>
        <rFont val="Arial"/>
        <family val="2"/>
      </rPr>
      <t>vocational qualifications - which includes NVQs, Diplomas, Extended Diplomas; and</t>
    </r>
  </si>
  <si>
    <r>
      <t>·</t>
    </r>
    <r>
      <rPr>
        <sz val="7"/>
        <color theme="1"/>
        <rFont val="Times New Roman"/>
        <family val="1"/>
      </rPr>
      <t xml:space="preserve">        </t>
    </r>
    <r>
      <rPr>
        <sz val="12"/>
        <rFont val="Arial"/>
        <family val="2"/>
      </rPr>
      <t>academic qualifications -  which includes GCSEs; AS/A/A2 Levels; Access Certificates/Diplomas.</t>
    </r>
  </si>
  <si>
    <r>
      <t>9</t>
    </r>
    <r>
      <rPr>
        <sz val="7"/>
        <color theme="1"/>
        <rFont val="Times New Roman"/>
        <family val="1"/>
      </rPr>
      <t xml:space="preserve">     </t>
    </r>
    <r>
      <rPr>
        <sz val="12"/>
        <rFont val="Arial"/>
        <family val="2"/>
      </rPr>
      <t>The table also includes the respective national comparators.</t>
    </r>
  </si>
  <si>
    <r>
      <t>10</t>
    </r>
    <r>
      <rPr>
        <sz val="7"/>
        <color theme="1"/>
        <rFont val="Times New Roman"/>
        <family val="1"/>
      </rPr>
      <t xml:space="preserve">  </t>
    </r>
    <r>
      <rPr>
        <sz val="12"/>
        <rFont val="Arial"/>
        <family val="2"/>
      </rPr>
      <t>The success rates in C</t>
    </r>
    <r>
      <rPr>
        <i/>
        <sz val="12"/>
        <color theme="1"/>
        <rFont val="Arial"/>
        <family val="2"/>
      </rPr>
      <t xml:space="preserve">hart A </t>
    </r>
    <r>
      <rPr>
        <sz val="12"/>
        <rFont val="Arial"/>
        <family val="2"/>
      </rPr>
      <t>and</t>
    </r>
    <r>
      <rPr>
        <i/>
        <sz val="12"/>
        <color theme="1"/>
        <rFont val="Arial"/>
        <family val="2"/>
      </rPr>
      <t xml:space="preserve"> Table B</t>
    </r>
    <r>
      <rPr>
        <sz val="12"/>
        <rFont val="Arial"/>
        <family val="2"/>
      </rPr>
      <t xml:space="preserve"> are ‘RAGed’ (red/amber/green) against a set of thresholds, shown in the table below:</t>
    </r>
  </si>
  <si>
    <t>Section 2: contextual information</t>
  </si>
  <si>
    <r>
      <t>11</t>
    </r>
    <r>
      <rPr>
        <sz val="7"/>
        <color theme="1"/>
        <rFont val="Times New Roman"/>
        <family val="1"/>
      </rPr>
      <t xml:space="preserve">  </t>
    </r>
    <r>
      <rPr>
        <sz val="12"/>
        <rFont val="Arial"/>
        <family val="2"/>
      </rPr>
      <t>The statistics are derived from LN15 (date of birth) and LN16 (gender).  A learner’s age group is calculated from their age as at 31 August in the year they started their learning activity; learners with an unknown date of birth are included in the 19+ age group.</t>
    </r>
  </si>
  <si>
    <r>
      <t>12</t>
    </r>
    <r>
      <rPr>
        <sz val="7"/>
        <color theme="1"/>
        <rFont val="Times New Roman"/>
        <family val="1"/>
      </rPr>
      <t xml:space="preserve">  </t>
    </r>
    <r>
      <rPr>
        <sz val="12"/>
        <rFont val="Arial"/>
        <family val="2"/>
      </rPr>
      <t>The statistics are derived from LN17 (ethnic origin) and are grouped as follows:</t>
    </r>
  </si>
  <si>
    <r>
      <t>13</t>
    </r>
    <r>
      <rPr>
        <sz val="7"/>
        <color theme="1"/>
        <rFont val="Times New Roman"/>
        <family val="1"/>
      </rPr>
      <t xml:space="preserve">  </t>
    </r>
    <r>
      <rPr>
        <sz val="12"/>
        <rFont val="Arial"/>
        <family val="2"/>
      </rPr>
      <t xml:space="preserve">Percentages are calculated as a proportion of learners with </t>
    </r>
    <r>
      <rPr>
        <i/>
        <sz val="12"/>
        <color theme="1"/>
        <rFont val="Arial"/>
        <family val="2"/>
      </rPr>
      <t>known</t>
    </r>
    <r>
      <rPr>
        <sz val="12"/>
        <rFont val="Arial"/>
        <family val="2"/>
      </rPr>
      <t xml:space="preserve"> ethnicity (i.e. excluding those learners where LN17 = 90 or 99). </t>
    </r>
  </si>
  <si>
    <t>Deprivation</t>
  </si>
  <si>
    <r>
      <t>14</t>
    </r>
    <r>
      <rPr>
        <sz val="7"/>
        <color theme="1"/>
        <rFont val="Times New Roman"/>
        <family val="1"/>
      </rPr>
      <t xml:space="preserve">  </t>
    </r>
    <r>
      <rPr>
        <sz val="12"/>
        <rFont val="Arial"/>
        <family val="2"/>
      </rPr>
      <t>The statistics are derived from mapping LP09 (Postcode at start of Learning Programme) to the Welsh Index of Multiple Deprivation (WIMD) 2011. The WIMD is the official measure of deprivation in small areas in Wales. The statistics are grouped by quintiles i.e. the percentage of learners domiciled in the one-fifth most deprived areas are detailed in the first row of the table, the percentage of learners in the next one-fifth deprived areas are detailed in the second row and so on.</t>
    </r>
  </si>
  <si>
    <t>Section 3: qualification type breakdown</t>
  </si>
  <si>
    <r>
      <t>15</t>
    </r>
    <r>
      <rPr>
        <sz val="7"/>
        <color theme="1"/>
        <rFont val="Times New Roman"/>
        <family val="1"/>
      </rPr>
      <t xml:space="preserve">  </t>
    </r>
    <r>
      <rPr>
        <sz val="12"/>
        <rFont val="Arial"/>
        <family val="2"/>
      </rPr>
      <t>The qualification level and type are derived from LA06 and LA22.  Where LA06 contains a valid Welsh Learning Aims Database (WLAD) code, the level and type are derived from the WLAD.  If LA06 contains a generic code, the level and type are mapped from LA22 and the 3</t>
    </r>
    <r>
      <rPr>
        <vertAlign val="superscript"/>
        <sz val="12"/>
        <color theme="1"/>
        <rFont val="Arial"/>
        <family val="2"/>
      </rPr>
      <t>rd</t>
    </r>
    <r>
      <rPr>
        <sz val="12"/>
        <rFont val="Arial"/>
        <family val="2"/>
      </rPr>
      <t xml:space="preserve"> and 4</t>
    </r>
    <r>
      <rPr>
        <vertAlign val="superscript"/>
        <sz val="12"/>
        <color theme="1"/>
        <rFont val="Arial"/>
        <family val="2"/>
      </rPr>
      <t>th</t>
    </r>
    <r>
      <rPr>
        <sz val="12"/>
        <rFont val="Arial"/>
        <family val="2"/>
      </rPr>
      <t xml:space="preserve"> characters of LA06 respectively.</t>
    </r>
  </si>
  <si>
    <r>
      <t>Section 4</t>
    </r>
    <r>
      <rPr>
        <sz val="12"/>
        <rFont val="Arial"/>
        <family val="2"/>
      </rPr>
      <t xml:space="preserve">:  </t>
    </r>
    <r>
      <rPr>
        <b/>
        <sz val="12"/>
        <color theme="1"/>
        <rFont val="Arial"/>
        <family val="2"/>
      </rPr>
      <t>Sector Subject Area breakdown</t>
    </r>
  </si>
  <si>
    <r>
      <t>16</t>
    </r>
    <r>
      <rPr>
        <sz val="7"/>
        <color theme="1"/>
        <rFont val="Times New Roman"/>
        <family val="1"/>
      </rPr>
      <t xml:space="preserve">  </t>
    </r>
    <r>
      <rPr>
        <sz val="12"/>
        <rFont val="Arial"/>
        <family val="2"/>
      </rPr>
      <t>The sector subject area is derived from LA06 and LA21.  Where LA06 contains a valid WLAD code, the sector subject area is derived from the WLAD.  If LA06 contains a generic code, the sector subject area is mapped from LA31 (with the exception of key skills qualifications which are mapped directly to sector subject area 14(c)).</t>
    </r>
  </si>
  <si>
    <r>
      <t>17</t>
    </r>
    <r>
      <rPr>
        <sz val="7"/>
        <color theme="1"/>
        <rFont val="Times New Roman"/>
        <family val="1"/>
      </rPr>
      <t xml:space="preserve">  </t>
    </r>
    <r>
      <rPr>
        <sz val="12"/>
        <rFont val="Arial"/>
        <family val="2"/>
      </rPr>
      <t>The volume of provision is based on the proportion of terminated main qualifications undertaken as part of full-time learning programmes in each Sector Subject Area.</t>
    </r>
  </si>
  <si>
    <r>
      <t>18</t>
    </r>
    <r>
      <rPr>
        <sz val="7"/>
        <color theme="1"/>
        <rFont val="Times New Roman"/>
        <family val="1"/>
      </rPr>
      <t xml:space="preserve">  </t>
    </r>
    <r>
      <rPr>
        <sz val="12"/>
        <rFont val="Arial"/>
        <family val="2"/>
      </rPr>
      <t>Qualification type and sector subject areas success rates are RAGed using the same performance thresholds as overall success rates (see above).</t>
    </r>
  </si>
  <si>
    <r>
      <t>19</t>
    </r>
    <r>
      <rPr>
        <sz val="7"/>
        <color theme="1"/>
        <rFont val="Times New Roman"/>
        <family val="1"/>
      </rPr>
      <t xml:space="preserve">  </t>
    </r>
    <r>
      <rPr>
        <sz val="12"/>
        <rFont val="Arial"/>
        <family val="2"/>
      </rPr>
      <t>National comparators are included, these are shown as contextual information only and do not affect the RAGing.</t>
    </r>
  </si>
  <si>
    <t xml:space="preserve"> </t>
  </si>
  <si>
    <t xml:space="preserve">For further information, please email post16quality@wales.gsi.gov.uk  </t>
  </si>
  <si>
    <t>prov name</t>
  </si>
  <si>
    <t>Voc (main quals)</t>
  </si>
  <si>
    <t>Acad (main quals)</t>
  </si>
  <si>
    <t>All (main quals)</t>
  </si>
  <si>
    <t>Male 16-18</t>
  </si>
  <si>
    <t>Male 19+</t>
  </si>
  <si>
    <t>Male - All</t>
  </si>
  <si>
    <t>Female 16-18</t>
  </si>
  <si>
    <t>Female 19+</t>
  </si>
  <si>
    <t>Female - All</t>
  </si>
  <si>
    <t>Total 16-18</t>
  </si>
  <si>
    <t>Total 19+</t>
  </si>
  <si>
    <t>Total - All</t>
  </si>
  <si>
    <t>White</t>
  </si>
  <si>
    <t>Black</t>
  </si>
  <si>
    <t>Asian</t>
  </si>
  <si>
    <t>Mixed</t>
  </si>
  <si>
    <t>Other</t>
  </si>
  <si>
    <t>Comp</t>
  </si>
  <si>
    <t>Att</t>
  </si>
  <si>
    <t>Succ</t>
  </si>
  <si>
    <t>Main quals</t>
  </si>
  <si>
    <t>All Quals</t>
  </si>
  <si>
    <t>Vol of provision</t>
  </si>
  <si>
    <r>
      <t>2</t>
    </r>
    <r>
      <rPr>
        <sz val="12"/>
        <rFont val="Arial"/>
        <family val="2"/>
      </rPr>
      <t xml:space="preserve"> Formerly known as OCNs</t>
    </r>
  </si>
  <si>
    <r>
      <t xml:space="preserve">1 </t>
    </r>
    <r>
      <rPr>
        <sz val="12"/>
        <rFont val="Arial"/>
        <family val="2"/>
      </rPr>
      <t>Includes QCF qualifications that directly replace NVQs</t>
    </r>
  </si>
  <si>
    <t xml:space="preserve">Other Short </t>
  </si>
  <si>
    <t>Other levels</t>
  </si>
  <si>
    <r>
      <t>Quality Assured Lifelong Learning</t>
    </r>
    <r>
      <rPr>
        <vertAlign val="superscript"/>
        <sz val="12"/>
        <rFont val="Arial"/>
        <family val="2"/>
      </rPr>
      <t>2</t>
    </r>
  </si>
  <si>
    <t>Key Skills / Essential Skills Wales</t>
  </si>
  <si>
    <t>Diploma</t>
  </si>
  <si>
    <t>Certificate</t>
  </si>
  <si>
    <t>Award</t>
  </si>
  <si>
    <r>
      <t>NVQ</t>
    </r>
    <r>
      <rPr>
        <vertAlign val="superscript"/>
        <sz val="12"/>
        <rFont val="Arial"/>
        <family val="2"/>
      </rPr>
      <t>1</t>
    </r>
  </si>
  <si>
    <t>A/AS/A2 level</t>
  </si>
  <si>
    <t>Level 3</t>
  </si>
  <si>
    <t>GCSE/VCE</t>
  </si>
  <si>
    <t>Level 2</t>
  </si>
  <si>
    <t xml:space="preserve">Level 1 </t>
  </si>
  <si>
    <t>Entry Level</t>
  </si>
  <si>
    <t>National Comparator 2015/16</t>
  </si>
  <si>
    <t>Success Rate</t>
  </si>
  <si>
    <t>Level</t>
  </si>
  <si>
    <t>Success rates by qualification type - 2015/16</t>
  </si>
  <si>
    <t>Level 1</t>
  </si>
  <si>
    <t xml:space="preserve">Other short </t>
  </si>
  <si>
    <t xml:space="preserve">* </t>
  </si>
  <si>
    <t xml:space="preserve">n/a </t>
  </si>
  <si>
    <t>n/a</t>
  </si>
  <si>
    <t>*</t>
  </si>
  <si>
    <t xml:space="preserve">&lt; 0.05% </t>
  </si>
  <si>
    <t>When a FEI is selected the tabs LOR (SSA) and LOR (Level) are updated to show that institution's data.</t>
  </si>
  <si>
    <t>Dark Green</t>
  </si>
  <si>
    <t>Green</t>
  </si>
  <si>
    <t>Orange</t>
  </si>
  <si>
    <t>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</si>
</sst>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F800]dddd\,\ mmmm\ dd\,\ yyyy"/>
  </numFmts>
  <fonts count="45">
    <font>
      <sz val="12"/>
      <name val="Arial"/>
    </font>
    <font>
      <sz val="12"/>
      <color theme="1"/>
      <name val="Arial"/>
      <family val="2"/>
    </font>
    <font>
      <sz val="12"/>
      <color theme="0"/>
      <name val="Arial"/>
      <family val="2"/>
    </font>
    <font>
      <b/>
      <sz val="14"/>
      <name val="Arial"/>
      <family val="2"/>
    </font>
    <font>
      <b/>
      <sz val="18"/>
      <name val="Arial"/>
      <family val="2"/>
    </font>
    <font>
      <b/>
      <sz val="14"/>
      <color indexed="9"/>
      <name val="Arial"/>
      <family val="2"/>
    </font>
    <font>
      <sz val="12"/>
      <color indexed="9"/>
      <name val="Arial"/>
      <family val="2"/>
    </font>
    <font>
      <b/>
      <sz val="13"/>
      <name val="Arial"/>
      <family val="2"/>
    </font>
    <font>
      <sz val="12"/>
      <color indexed="8"/>
      <name val="Arial"/>
      <family val="2"/>
    </font>
    <font>
      <b/>
      <sz val="14"/>
      <color indexed="8"/>
      <name val="Arial"/>
      <family val="2"/>
    </font>
    <font>
      <b/>
      <sz val="11.5"/>
      <name val="Arial"/>
      <family val="2"/>
    </font>
    <font>
      <vertAlign val="superscript"/>
      <sz val="12"/>
      <color indexed="8"/>
      <name val="Arial"/>
      <family val="2"/>
    </font>
    <font>
      <sz val="12"/>
      <name val="Arial"/>
      <family val="2"/>
    </font>
    <font>
      <b/>
      <sz val="8"/>
      <color indexed="8"/>
      <name val="Arial"/>
      <family val="2"/>
    </font>
    <font>
      <sz val="8"/>
      <color indexed="8"/>
      <name val="Arial"/>
      <family val="2"/>
    </font>
    <font>
      <vertAlign val="superscript"/>
      <sz val="12"/>
      <name val="Arial"/>
      <family val="2"/>
    </font>
    <font>
      <b/>
      <sz val="12"/>
      <name val="Arial"/>
      <family val="2"/>
    </font>
    <font>
      <b/>
      <vertAlign val="superscript"/>
      <sz val="12"/>
      <name val="Arial"/>
      <family val="2"/>
    </font>
    <font>
      <i/>
      <sz val="12"/>
      <name val="Arial"/>
      <family val="2"/>
    </font>
    <font>
      <sz val="14"/>
      <name val="Arial"/>
      <family val="2"/>
    </font>
    <font>
      <sz val="11"/>
      <name val="Arial"/>
      <family val="2"/>
    </font>
    <font>
      <b/>
      <vertAlign val="superscript"/>
      <sz val="13"/>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0"/>
      <color theme="1"/>
      <name val="Symbol"/>
      <family val="1"/>
      <charset val="2"/>
    </font>
    <font>
      <u/>
      <sz val="12"/>
      <color theme="1"/>
      <name val="Arial"/>
      <family val="2"/>
    </font>
    <font>
      <sz val="12"/>
      <color rgb="FFFFFFFF"/>
      <name val="Arial Black"/>
      <family val="2"/>
    </font>
    <font>
      <b/>
      <sz val="10.5"/>
      <color theme="1"/>
      <name val="Arial"/>
      <family val="2"/>
    </font>
    <font>
      <sz val="12"/>
      <color theme="1"/>
      <name val="Wingdings"/>
      <charset val="2"/>
    </font>
    <font>
      <i/>
      <sz val="12"/>
      <color theme="1"/>
      <name val="Arial"/>
      <family val="2"/>
    </font>
    <font>
      <sz val="10"/>
      <color theme="1"/>
      <name val="Times New Roman"/>
      <family val="1"/>
    </font>
    <font>
      <b/>
      <sz val="11"/>
      <color theme="1"/>
      <name val="Arial"/>
      <family val="2"/>
    </font>
    <font>
      <sz val="11"/>
      <color rgb="FF000000"/>
      <name val="Arial"/>
      <family val="2"/>
    </font>
    <font>
      <vertAlign val="superscript"/>
      <sz val="12"/>
      <color theme="1"/>
      <name val="Arial"/>
      <family val="2"/>
    </font>
    <font>
      <b/>
      <sz val="10"/>
      <name val="Arial Unicode MS"/>
      <family val="2"/>
    </font>
    <font>
      <sz val="10"/>
      <name val="Arial Unicode MS"/>
      <family val="2"/>
    </font>
    <font>
      <sz val="8"/>
      <name val="Arial"/>
      <family val="2"/>
    </font>
    <font>
      <sz val="8"/>
      <color rgb="FF000000"/>
      <name val="Tahoma"/>
      <family val="2"/>
    </font>
    <font>
      <sz val="8"/>
      <color indexed="9"/>
      <name val="Arial"/>
      <family val="2"/>
    </font>
    <font>
      <sz val="10"/>
      <color indexed="8"/>
      <name val="Arial"/>
      <family val="2"/>
    </font>
    <font>
      <sz val="10"/>
      <color rgb="FFA1A1A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theme="1"/>
        <bgColor indexed="64"/>
      </patternFill>
    </fill>
    <fill>
      <patternFill patternType="solid">
        <fgColor indexed="9"/>
        <bgColor indexed="64"/>
      </patternFill>
    </fill>
    <fill>
      <patternFill patternType="solid">
        <fgColor rgb="FFFF9900"/>
        <bgColor indexed="64"/>
      </patternFill>
    </fill>
    <fill>
      <patternFill patternType="solid">
        <fgColor rgb="FF339966"/>
        <bgColor indexed="64"/>
      </patternFill>
    </fill>
    <fill>
      <patternFill patternType="solid">
        <fgColor rgb="FFFF0000"/>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rgb="FFC1C1C1"/>
      </bottom>
      <diagonal/>
    </border>
    <border>
      <left style="medium">
        <color indexed="64"/>
      </left>
      <right/>
      <top/>
      <bottom/>
      <diagonal/>
    </border>
    <border>
      <left style="medium">
        <color indexed="64"/>
      </left>
      <right style="medium">
        <color indexed="64"/>
      </right>
      <top style="thin">
        <color rgb="FFC1C1C1"/>
      </top>
      <bottom style="thin">
        <color rgb="FFC1C1C1"/>
      </bottom>
      <diagonal/>
    </border>
    <border>
      <left style="medium">
        <color indexed="64"/>
      </left>
      <right/>
      <top/>
      <bottom style="medium">
        <color indexed="64"/>
      </bottom>
      <diagonal/>
    </border>
    <border>
      <left style="medium">
        <color indexed="64"/>
      </left>
      <right style="medium">
        <color indexed="64"/>
      </right>
      <top style="thin">
        <color rgb="FFC1C1C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rgb="FFC1C1C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C1C1C1"/>
      </bottom>
      <diagonal/>
    </border>
    <border>
      <left style="medium">
        <color indexed="64"/>
      </left>
      <right/>
      <top style="thin">
        <color rgb="FFC1C1C1"/>
      </top>
      <bottom style="thin">
        <color rgb="FFC1C1C1"/>
      </bottom>
      <diagonal/>
    </border>
    <border>
      <left style="medium">
        <color indexed="64"/>
      </left>
      <right/>
      <top style="thin">
        <color rgb="FFC1C1C1"/>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 fillId="0" borderId="0"/>
  </cellStyleXfs>
  <cellXfs count="377">
    <xf numFmtId="0" fontId="0" fillId="0" borderId="0" xfId="0"/>
    <xf numFmtId="0" fontId="24" fillId="0" borderId="0" xfId="4" applyFont="1" applyAlignment="1">
      <alignment vertical="center"/>
    </xf>
    <xf numFmtId="0" fontId="1" fillId="0" borderId="0" xfId="4"/>
    <xf numFmtId="0" fontId="1" fillId="0" borderId="0" xfId="4" applyFont="1" applyAlignment="1">
      <alignment vertical="center"/>
    </xf>
    <xf numFmtId="0" fontId="25" fillId="0" borderId="0" xfId="4" applyFont="1" applyAlignment="1">
      <alignment vertical="center"/>
    </xf>
    <xf numFmtId="0" fontId="26" fillId="0" borderId="0" xfId="4" applyFont="1" applyAlignment="1">
      <alignment vertical="center"/>
    </xf>
    <xf numFmtId="0" fontId="1" fillId="0" borderId="0" xfId="4" applyFont="1" applyAlignment="1">
      <alignment horizontal="justify" vertical="center"/>
    </xf>
    <xf numFmtId="0" fontId="26" fillId="0" borderId="0" xfId="4" applyFont="1" applyAlignment="1">
      <alignment horizontal="justify" vertical="center"/>
    </xf>
    <xf numFmtId="0" fontId="28" fillId="0" borderId="0" xfId="4" applyFont="1" applyAlignment="1">
      <alignment horizontal="justify" vertical="top"/>
    </xf>
    <xf numFmtId="0" fontId="28" fillId="0" borderId="0" xfId="4" applyFont="1" applyAlignment="1">
      <alignment horizontal="justify" vertical="center"/>
    </xf>
    <xf numFmtId="0" fontId="30" fillId="10" borderId="0" xfId="4" applyFont="1" applyFill="1" applyAlignment="1">
      <alignment horizontal="justify" vertical="center"/>
    </xf>
    <xf numFmtId="0" fontId="1" fillId="0" borderId="0" xfId="4" applyFont="1" applyAlignment="1">
      <alignment vertical="center" wrapText="1"/>
    </xf>
    <xf numFmtId="0" fontId="1" fillId="0" borderId="0" xfId="4" applyFont="1" applyAlignment="1">
      <alignment horizontal="justify" vertical="top"/>
    </xf>
    <xf numFmtId="0" fontId="31" fillId="5" borderId="0" xfId="4" applyFont="1" applyFill="1" applyBorder="1" applyAlignment="1">
      <alignment horizontal="center" vertical="center"/>
    </xf>
    <xf numFmtId="0" fontId="32" fillId="0" borderId="0" xfId="4" applyFont="1" applyAlignment="1">
      <alignment horizontal="justify" vertical="center"/>
    </xf>
    <xf numFmtId="0" fontId="1" fillId="0" borderId="0" xfId="4" applyAlignment="1">
      <alignment vertical="top" wrapText="1"/>
    </xf>
    <xf numFmtId="166" fontId="1" fillId="0" borderId="0" xfId="4" applyNumberFormat="1"/>
    <xf numFmtId="0" fontId="23" fillId="0" borderId="0" xfId="4" applyFont="1" applyAlignment="1">
      <alignment vertical="center"/>
    </xf>
    <xf numFmtId="0" fontId="23" fillId="0" borderId="0" xfId="4" applyFont="1" applyAlignment="1">
      <alignment horizontal="justify" vertical="center"/>
    </xf>
    <xf numFmtId="0" fontId="33" fillId="0" borderId="0" xfId="4" applyFont="1" applyAlignment="1">
      <alignment horizontal="justify" vertical="center" wrapText="1"/>
    </xf>
    <xf numFmtId="0" fontId="1" fillId="0" borderId="0" xfId="4" applyFont="1" applyAlignment="1">
      <alignment horizontal="left" vertical="center" indent="4"/>
    </xf>
    <xf numFmtId="0" fontId="33" fillId="0" borderId="0" xfId="4" applyFont="1" applyBorder="1" applyAlignment="1">
      <alignment horizontal="justify" vertical="center"/>
    </xf>
    <xf numFmtId="0" fontId="1" fillId="0" borderId="0" xfId="4" applyBorder="1"/>
    <xf numFmtId="0" fontId="1" fillId="0" borderId="0" xfId="4" applyFont="1" applyBorder="1" applyAlignment="1">
      <alignment horizontal="justify" vertical="center"/>
    </xf>
    <xf numFmtId="0" fontId="33" fillId="0" borderId="0" xfId="4" applyFont="1" applyAlignment="1">
      <alignment horizontal="justify" vertical="center"/>
    </xf>
    <xf numFmtId="0" fontId="35" fillId="5" borderId="0" xfId="4" applyFont="1" applyFill="1" applyBorder="1" applyAlignment="1">
      <alignment vertical="center"/>
    </xf>
    <xf numFmtId="0" fontId="25" fillId="5" borderId="0" xfId="4" applyFont="1" applyFill="1" applyBorder="1" applyAlignment="1">
      <alignment vertical="center"/>
    </xf>
    <xf numFmtId="0" fontId="35" fillId="5" borderId="0" xfId="4" applyFont="1" applyFill="1" applyBorder="1" applyAlignment="1">
      <alignment horizontal="center" vertical="center"/>
    </xf>
    <xf numFmtId="0" fontId="36" fillId="5" borderId="0" xfId="4" applyFont="1" applyFill="1" applyBorder="1" applyAlignment="1">
      <alignment vertical="center"/>
    </xf>
    <xf numFmtId="0" fontId="35" fillId="5" borderId="0" xfId="4" applyFont="1" applyFill="1" applyBorder="1" applyAlignment="1">
      <alignment horizontal="center" vertical="center" wrapText="1"/>
    </xf>
    <xf numFmtId="0" fontId="28" fillId="0" borderId="0" xfId="4" applyFont="1" applyAlignment="1">
      <alignment horizontal="left" vertical="center" indent="1"/>
    </xf>
    <xf numFmtId="0" fontId="23" fillId="5" borderId="0" xfId="4" applyFont="1" applyFill="1" applyBorder="1" applyAlignment="1">
      <alignment horizontal="center" vertical="center"/>
    </xf>
    <xf numFmtId="166" fontId="1" fillId="0" borderId="0" xfId="4" applyNumberFormat="1" applyFont="1" applyAlignment="1">
      <alignment horizontal="right" vertical="center"/>
    </xf>
    <xf numFmtId="164" fontId="12" fillId="0" borderId="0" xfId="1" applyNumberFormat="1" applyFont="1" applyBorder="1" applyAlignment="1" applyProtection="1">
      <alignment horizontal="center" vertical="center"/>
    </xf>
    <xf numFmtId="9" fontId="14" fillId="0" borderId="0" xfId="2" applyNumberFormat="1" applyFont="1" applyAlignment="1" applyProtection="1"/>
    <xf numFmtId="164" fontId="16" fillId="0" borderId="0" xfId="1" applyNumberFormat="1" applyFont="1" applyBorder="1" applyAlignment="1" applyProtection="1">
      <alignment horizontal="center" vertical="center"/>
    </xf>
    <xf numFmtId="0" fontId="1" fillId="0" borderId="0" xfId="4" applyFont="1" applyAlignment="1">
      <alignment vertical="top" wrapText="1"/>
    </xf>
    <xf numFmtId="0" fontId="1" fillId="0" borderId="0" xfId="4" applyFont="1" applyAlignment="1">
      <alignment horizontal="justify" vertical="center" wrapText="1"/>
    </xf>
    <xf numFmtId="0" fontId="1" fillId="0" borderId="0" xfId="4" applyFont="1" applyBorder="1" applyAlignment="1">
      <alignment horizontal="center" vertical="center"/>
    </xf>
    <xf numFmtId="0" fontId="1" fillId="0" borderId="0" xfId="4" applyFont="1" applyBorder="1" applyAlignment="1">
      <alignment vertical="center"/>
    </xf>
    <xf numFmtId="0" fontId="12" fillId="0" borderId="11" xfId="2" applyBorder="1" applyProtection="1">
      <protection locked="0"/>
    </xf>
    <xf numFmtId="0" fontId="12" fillId="0" borderId="5" xfId="2" applyBorder="1" applyProtection="1"/>
    <xf numFmtId="0" fontId="38" fillId="0" borderId="6" xfId="2" applyFont="1" applyBorder="1" applyAlignment="1" applyProtection="1">
      <alignment horizontal="center" vertical="top" wrapText="1"/>
    </xf>
    <xf numFmtId="0" fontId="12" fillId="0" borderId="0" xfId="2" applyProtection="1"/>
    <xf numFmtId="0" fontId="12" fillId="0" borderId="7" xfId="2" applyBorder="1" applyProtection="1"/>
    <xf numFmtId="0" fontId="39" fillId="0" borderId="8" xfId="2" applyFont="1" applyBorder="1" applyAlignment="1" applyProtection="1">
      <alignment vertical="top" wrapText="1"/>
    </xf>
    <xf numFmtId="0" fontId="12" fillId="0" borderId="9" xfId="2" applyBorder="1" applyProtection="1"/>
    <xf numFmtId="0" fontId="39" fillId="0" borderId="10" xfId="2" applyFont="1" applyBorder="1" applyAlignment="1" applyProtection="1">
      <alignment vertical="top" wrapText="1"/>
    </xf>
    <xf numFmtId="0" fontId="38" fillId="0" borderId="11" xfId="0" applyFont="1" applyBorder="1" applyAlignment="1" applyProtection="1">
      <alignment horizontal="center" vertical="top" wrapText="1"/>
    </xf>
    <xf numFmtId="0" fontId="38" fillId="0" borderId="12" xfId="0" applyFont="1" applyBorder="1" applyAlignment="1" applyProtection="1">
      <alignment horizontal="center" vertical="top" wrapText="1"/>
    </xf>
    <xf numFmtId="0" fontId="38" fillId="0" borderId="13" xfId="0" applyFont="1" applyBorder="1" applyAlignment="1" applyProtection="1">
      <alignment horizontal="center" vertical="top" wrapText="1"/>
    </xf>
    <xf numFmtId="0" fontId="38" fillId="0" borderId="14" xfId="0" applyFont="1" applyBorder="1" applyAlignment="1" applyProtection="1">
      <alignment horizontal="center" vertical="top" wrapText="1"/>
    </xf>
    <xf numFmtId="0" fontId="0" fillId="0" borderId="0" xfId="0" applyProtection="1"/>
    <xf numFmtId="0" fontId="0" fillId="0" borderId="12" xfId="0" applyBorder="1" applyAlignment="1" applyProtection="1">
      <alignment wrapText="1"/>
    </xf>
    <xf numFmtId="0" fontId="0" fillId="0" borderId="13" xfId="0" applyBorder="1" applyAlignment="1" applyProtection="1">
      <alignment wrapText="1"/>
    </xf>
    <xf numFmtId="0" fontId="0" fillId="0" borderId="14" xfId="0" applyBorder="1" applyAlignment="1" applyProtection="1">
      <alignment wrapText="1"/>
    </xf>
    <xf numFmtId="0" fontId="39" fillId="0" borderId="15" xfId="0" applyFont="1" applyBorder="1" applyAlignment="1" applyProtection="1">
      <alignment vertical="top" wrapText="1"/>
    </xf>
    <xf numFmtId="9" fontId="12" fillId="3" borderId="7" xfId="0" applyNumberFormat="1" applyFont="1" applyFill="1" applyBorder="1" applyAlignment="1" applyProtection="1">
      <alignment horizontal="center" vertical="center"/>
    </xf>
    <xf numFmtId="9" fontId="8" fillId="3" borderId="0" xfId="0" applyNumberFormat="1" applyFont="1" applyFill="1" applyBorder="1" applyAlignment="1" applyProtection="1">
      <alignment horizontal="center" vertical="center"/>
    </xf>
    <xf numFmtId="9" fontId="8" fillId="3" borderId="16" xfId="0" applyNumberFormat="1" applyFont="1" applyFill="1" applyBorder="1" applyAlignment="1" applyProtection="1">
      <alignment horizontal="center" vertical="center"/>
    </xf>
    <xf numFmtId="0" fontId="39" fillId="0" borderId="15" xfId="0" applyFont="1" applyBorder="1" applyAlignment="1" applyProtection="1">
      <alignment vertical="top"/>
    </xf>
    <xf numFmtId="164" fontId="12" fillId="0" borderId="7" xfId="1" applyNumberFormat="1" applyFont="1" applyBorder="1" applyAlignment="1" applyProtection="1">
      <alignment horizontal="center" vertical="center"/>
    </xf>
    <xf numFmtId="164" fontId="16" fillId="0" borderId="16" xfId="1" applyNumberFormat="1" applyFont="1" applyBorder="1" applyAlignment="1" applyProtection="1">
      <alignment horizontal="center" vertical="center"/>
    </xf>
    <xf numFmtId="0" fontId="39" fillId="0" borderId="8" xfId="0" applyFont="1" applyBorder="1" applyAlignment="1" applyProtection="1">
      <alignment vertical="top" wrapText="1"/>
    </xf>
    <xf numFmtId="0" fontId="39" fillId="0" borderId="8" xfId="0" applyFont="1" applyBorder="1" applyAlignment="1" applyProtection="1">
      <alignment vertical="top"/>
    </xf>
    <xf numFmtId="0" fontId="39" fillId="0" borderId="10" xfId="0" applyFont="1" applyBorder="1" applyAlignment="1" applyProtection="1">
      <alignment vertical="top" wrapText="1"/>
    </xf>
    <xf numFmtId="9" fontId="12" fillId="3" borderId="9" xfId="0" applyNumberFormat="1" applyFont="1" applyFill="1" applyBorder="1" applyAlignment="1" applyProtection="1">
      <alignment horizontal="center" vertical="center"/>
    </xf>
    <xf numFmtId="9" fontId="8" fillId="3" borderId="17" xfId="0" applyNumberFormat="1" applyFont="1" applyFill="1" applyBorder="1" applyAlignment="1" applyProtection="1">
      <alignment horizontal="center" vertical="center"/>
    </xf>
    <xf numFmtId="9" fontId="8" fillId="3" borderId="18" xfId="0" applyNumberFormat="1" applyFont="1" applyFill="1" applyBorder="1" applyAlignment="1" applyProtection="1">
      <alignment horizontal="center" vertical="center"/>
    </xf>
    <xf numFmtId="0" fontId="39" fillId="0" borderId="10" xfId="0" applyFont="1" applyBorder="1" applyAlignment="1" applyProtection="1">
      <alignment vertical="top"/>
    </xf>
    <xf numFmtId="164" fontId="12" fillId="0" borderId="9" xfId="1" applyNumberFormat="1" applyFont="1" applyBorder="1" applyAlignment="1" applyProtection="1">
      <alignment horizontal="center" vertical="center"/>
    </xf>
    <xf numFmtId="164" fontId="12" fillId="0" borderId="17" xfId="1" applyNumberFormat="1" applyFont="1" applyBorder="1" applyAlignment="1" applyProtection="1">
      <alignment horizontal="center" vertical="center"/>
    </xf>
    <xf numFmtId="164" fontId="16" fillId="0" borderId="17" xfId="1" applyNumberFormat="1" applyFont="1" applyBorder="1" applyAlignment="1" applyProtection="1">
      <alignment horizontal="center" vertical="center"/>
    </xf>
    <xf numFmtId="164" fontId="16" fillId="0" borderId="18" xfId="1" applyNumberFormat="1" applyFont="1" applyBorder="1" applyAlignment="1" applyProtection="1">
      <alignment horizontal="center" vertical="center"/>
    </xf>
    <xf numFmtId="0" fontId="0" fillId="0" borderId="12" xfId="0" applyBorder="1" applyProtection="1"/>
    <xf numFmtId="0" fontId="0" fillId="0" borderId="13" xfId="0" applyBorder="1" applyProtection="1"/>
    <xf numFmtId="0" fontId="0" fillId="0" borderId="14" xfId="0" applyBorder="1" applyProtection="1"/>
    <xf numFmtId="0" fontId="12" fillId="0" borderId="12"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164" fontId="12" fillId="0" borderId="7" xfId="0" applyNumberFormat="1" applyFont="1" applyBorder="1" applyAlignment="1" applyProtection="1">
      <alignment horizontal="center" vertical="center"/>
    </xf>
    <xf numFmtId="164" fontId="12" fillId="0" borderId="0" xfId="0" applyNumberFormat="1" applyFont="1" applyBorder="1" applyAlignment="1" applyProtection="1">
      <alignment horizontal="center" vertical="center"/>
    </xf>
    <xf numFmtId="164" fontId="12" fillId="0" borderId="16" xfId="0" applyNumberFormat="1" applyFont="1" applyBorder="1" applyAlignment="1" applyProtection="1">
      <alignment horizontal="center" vertical="center"/>
    </xf>
    <xf numFmtId="164" fontId="12" fillId="0" borderId="16" xfId="1" applyNumberFormat="1" applyFont="1" applyBorder="1" applyAlignment="1" applyProtection="1">
      <alignment horizontal="center" vertical="center"/>
    </xf>
    <xf numFmtId="164" fontId="12" fillId="0" borderId="9" xfId="0" applyNumberFormat="1"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164" fontId="12" fillId="0" borderId="18" xfId="0" applyNumberFormat="1" applyFont="1" applyBorder="1" applyAlignment="1" applyProtection="1">
      <alignment horizontal="center" vertical="center"/>
    </xf>
    <xf numFmtId="164" fontId="12" fillId="0" borderId="18" xfId="1" applyNumberFormat="1" applyFont="1" applyBorder="1" applyAlignment="1" applyProtection="1">
      <alignment horizontal="center" vertical="center"/>
    </xf>
    <xf numFmtId="0" fontId="39" fillId="0" borderId="21" xfId="0" applyFont="1" applyBorder="1" applyAlignment="1" applyProtection="1">
      <alignment vertical="top" wrapText="1"/>
    </xf>
    <xf numFmtId="9" fontId="14" fillId="0" borderId="5" xfId="0" applyNumberFormat="1" applyFont="1" applyBorder="1" applyAlignment="1" applyProtection="1"/>
    <xf numFmtId="9" fontId="14" fillId="0" borderId="19" xfId="0" applyNumberFormat="1" applyFont="1" applyBorder="1" applyAlignment="1" applyProtection="1"/>
    <xf numFmtId="9" fontId="40" fillId="0" borderId="19" xfId="0" applyNumberFormat="1" applyFont="1" applyBorder="1" applyProtection="1"/>
    <xf numFmtId="9" fontId="14" fillId="0" borderId="20" xfId="0" applyNumberFormat="1" applyFont="1" applyBorder="1" applyAlignment="1" applyProtection="1"/>
    <xf numFmtId="0" fontId="39" fillId="0" borderId="22" xfId="0" applyFont="1" applyBorder="1" applyAlignment="1" applyProtection="1">
      <alignment vertical="top" wrapText="1"/>
    </xf>
    <xf numFmtId="9" fontId="14" fillId="0" borderId="7" xfId="0" applyNumberFormat="1" applyFont="1" applyBorder="1" applyAlignment="1" applyProtection="1"/>
    <xf numFmtId="9" fontId="14" fillId="0" borderId="0" xfId="0" applyNumberFormat="1" applyFont="1" applyBorder="1" applyAlignment="1" applyProtection="1"/>
    <xf numFmtId="9" fontId="40" fillId="0" borderId="0" xfId="0" applyNumberFormat="1" applyFont="1" applyBorder="1" applyProtection="1"/>
    <xf numFmtId="9" fontId="14" fillId="0" borderId="16" xfId="0" applyNumberFormat="1" applyFont="1" applyBorder="1" applyAlignment="1" applyProtection="1"/>
    <xf numFmtId="9" fontId="14" fillId="0" borderId="0" xfId="0" applyNumberFormat="1" applyFont="1" applyAlignment="1" applyProtection="1"/>
    <xf numFmtId="9" fontId="40" fillId="0" borderId="0" xfId="0" applyNumberFormat="1" applyFont="1" applyFill="1" applyBorder="1" applyAlignment="1" applyProtection="1">
      <alignment vertical="center" wrapText="1"/>
    </xf>
    <xf numFmtId="0" fontId="39" fillId="0" borderId="23" xfId="0" applyFont="1" applyBorder="1" applyAlignment="1" applyProtection="1">
      <alignment vertical="top" wrapText="1"/>
    </xf>
    <xf numFmtId="9" fontId="14" fillId="0" borderId="9" xfId="0" applyNumberFormat="1" applyFont="1" applyBorder="1" applyAlignment="1" applyProtection="1"/>
    <xf numFmtId="9" fontId="14" fillId="0" borderId="17" xfId="0" applyNumberFormat="1" applyFont="1" applyBorder="1" applyAlignment="1" applyProtection="1"/>
    <xf numFmtId="9" fontId="40" fillId="0" borderId="17" xfId="0" applyNumberFormat="1" applyFont="1" applyBorder="1" applyProtection="1"/>
    <xf numFmtId="9" fontId="14" fillId="0" borderId="18" xfId="0" applyNumberFormat="1" applyFont="1" applyBorder="1" applyAlignment="1" applyProtection="1"/>
    <xf numFmtId="0" fontId="12" fillId="0" borderId="0" xfId="0" applyFont="1" applyFill="1" applyBorder="1" applyAlignment="1" applyProtection="1">
      <alignment vertical="center" wrapText="1"/>
    </xf>
    <xf numFmtId="0" fontId="12" fillId="0" borderId="12" xfId="0" applyFont="1" applyFill="1" applyBorder="1" applyAlignment="1" applyProtection="1">
      <alignment horizontal="left"/>
    </xf>
    <xf numFmtId="0" fontId="12" fillId="0" borderId="13" xfId="0" applyFont="1" applyFill="1" applyBorder="1" applyAlignment="1" applyProtection="1"/>
    <xf numFmtId="0" fontId="12" fillId="0" borderId="13" xfId="0" applyFont="1" applyFill="1" applyBorder="1" applyAlignment="1" applyProtection="1">
      <alignment horizontal="left"/>
    </xf>
    <xf numFmtId="0" fontId="12" fillId="0" borderId="14" xfId="0" applyFont="1" applyFill="1" applyBorder="1" applyAlignment="1" applyProtection="1">
      <alignment horizontal="left"/>
    </xf>
    <xf numFmtId="9" fontId="8" fillId="5" borderId="5" xfId="0" applyNumberFormat="1" applyFont="1" applyFill="1" applyBorder="1" applyAlignment="1" applyProtection="1">
      <alignment horizontal="center" vertical="center" wrapText="1"/>
    </xf>
    <xf numFmtId="9" fontId="8" fillId="5" borderId="19" xfId="0" applyNumberFormat="1" applyFont="1" applyFill="1" applyBorder="1" applyAlignment="1" applyProtection="1">
      <alignment horizontal="center" vertical="center" wrapText="1"/>
    </xf>
    <xf numFmtId="9" fontId="8" fillId="5" borderId="24" xfId="0" applyNumberFormat="1" applyFont="1" applyFill="1" applyBorder="1" applyAlignment="1" applyProtection="1">
      <alignment horizontal="center" wrapText="1"/>
    </xf>
    <xf numFmtId="9" fontId="8" fillId="5" borderId="7" xfId="0" applyNumberFormat="1" applyFont="1" applyFill="1" applyBorder="1" applyAlignment="1" applyProtection="1">
      <alignment horizontal="center" vertical="center" wrapText="1"/>
    </xf>
    <xf numFmtId="9" fontId="8" fillId="5" borderId="0" xfId="0" applyNumberFormat="1" applyFont="1" applyFill="1" applyBorder="1" applyAlignment="1" applyProtection="1">
      <alignment horizontal="center" vertical="center" wrapText="1"/>
    </xf>
    <xf numFmtId="9" fontId="8" fillId="5" borderId="25" xfId="0" applyNumberFormat="1" applyFont="1" applyFill="1" applyBorder="1" applyAlignment="1" applyProtection="1">
      <alignment horizontal="center" wrapText="1"/>
    </xf>
    <xf numFmtId="9" fontId="8" fillId="5" borderId="9" xfId="0" applyNumberFormat="1" applyFont="1" applyFill="1" applyBorder="1" applyAlignment="1" applyProtection="1">
      <alignment horizontal="center" vertical="center" wrapText="1"/>
    </xf>
    <xf numFmtId="9" fontId="8" fillId="5" borderId="17" xfId="0" applyNumberFormat="1" applyFont="1" applyFill="1" applyBorder="1" applyAlignment="1" applyProtection="1">
      <alignment horizontal="center" vertical="center" wrapText="1"/>
    </xf>
    <xf numFmtId="9" fontId="8" fillId="5" borderId="18" xfId="0" applyNumberFormat="1" applyFont="1" applyFill="1" applyBorder="1" applyAlignment="1" applyProtection="1">
      <alignment horizontal="center" wrapText="1"/>
    </xf>
    <xf numFmtId="0" fontId="39" fillId="0" borderId="0" xfId="0" applyFont="1" applyFill="1" applyBorder="1" applyAlignment="1" applyProtection="1">
      <alignment vertical="top" wrapText="1"/>
    </xf>
    <xf numFmtId="9" fontId="8" fillId="5" borderId="24" xfId="0" applyNumberFormat="1" applyFont="1" applyFill="1" applyBorder="1" applyAlignment="1" applyProtection="1">
      <alignment horizontal="center" vertical="center" wrapText="1"/>
    </xf>
    <xf numFmtId="9" fontId="8" fillId="5" borderId="25" xfId="0" applyNumberFormat="1" applyFont="1" applyFill="1" applyBorder="1" applyAlignment="1" applyProtection="1">
      <alignment horizontal="center" vertical="center" wrapText="1"/>
    </xf>
    <xf numFmtId="9" fontId="8" fillId="5" borderId="18" xfId="0" applyNumberFormat="1" applyFont="1" applyFill="1" applyBorder="1" applyAlignment="1" applyProtection="1">
      <alignment horizontal="center" vertical="center" wrapText="1"/>
    </xf>
    <xf numFmtId="164" fontId="12" fillId="0" borderId="5" xfId="0" applyNumberFormat="1" applyFont="1" applyFill="1" applyBorder="1" applyAlignment="1" applyProtection="1">
      <alignment horizontal="center"/>
    </xf>
    <xf numFmtId="164" fontId="12" fillId="0" borderId="19" xfId="0" applyNumberFormat="1" applyFont="1" applyFill="1" applyBorder="1" applyAlignment="1" applyProtection="1">
      <alignment horizontal="center"/>
    </xf>
    <xf numFmtId="164" fontId="12" fillId="0" borderId="19" xfId="0" applyNumberFormat="1" applyFont="1" applyFill="1" applyBorder="1" applyAlignment="1" applyProtection="1">
      <alignment horizontal="center" wrapText="1"/>
    </xf>
    <xf numFmtId="164" fontId="12" fillId="0" borderId="24" xfId="0" applyNumberFormat="1" applyFont="1" applyFill="1" applyBorder="1" applyAlignment="1" applyProtection="1">
      <alignment horizontal="center"/>
    </xf>
    <xf numFmtId="164" fontId="12" fillId="0" borderId="7" xfId="0" applyNumberFormat="1" applyFont="1" applyFill="1" applyBorder="1" applyAlignment="1" applyProtection="1">
      <alignment horizontal="center"/>
    </xf>
    <xf numFmtId="164" fontId="12" fillId="0" borderId="0" xfId="0" applyNumberFormat="1" applyFont="1" applyFill="1" applyBorder="1" applyAlignment="1" applyProtection="1">
      <alignment horizontal="center"/>
    </xf>
    <xf numFmtId="164" fontId="12" fillId="0" borderId="0" xfId="0" applyNumberFormat="1" applyFont="1" applyFill="1" applyBorder="1" applyAlignment="1" applyProtection="1">
      <alignment horizontal="center" wrapText="1"/>
    </xf>
    <xf numFmtId="164" fontId="12" fillId="0" borderId="25" xfId="0" applyNumberFormat="1" applyFont="1" applyFill="1" applyBorder="1" applyAlignment="1" applyProtection="1">
      <alignment horizontal="center"/>
    </xf>
    <xf numFmtId="164" fontId="12" fillId="0" borderId="9" xfId="0" applyNumberFormat="1" applyFont="1" applyFill="1" applyBorder="1" applyAlignment="1" applyProtection="1">
      <alignment horizontal="center"/>
    </xf>
    <xf numFmtId="164" fontId="12" fillId="0" borderId="17" xfId="0" applyNumberFormat="1" applyFont="1" applyFill="1" applyBorder="1" applyAlignment="1" applyProtection="1">
      <alignment horizontal="center"/>
    </xf>
    <xf numFmtId="164" fontId="12" fillId="0" borderId="17" xfId="0" applyNumberFormat="1" applyFont="1" applyFill="1" applyBorder="1" applyAlignment="1" applyProtection="1">
      <alignment horizontal="center" wrapText="1"/>
    </xf>
    <xf numFmtId="164" fontId="12" fillId="0" borderId="18" xfId="0" applyNumberFormat="1" applyFont="1" applyFill="1" applyBorder="1" applyAlignment="1" applyProtection="1">
      <alignment horizontal="center"/>
    </xf>
    <xf numFmtId="0" fontId="0" fillId="0" borderId="19" xfId="0" applyBorder="1" applyProtection="1"/>
    <xf numFmtId="0" fontId="12" fillId="0" borderId="12" xfId="0" applyFont="1" applyFill="1" applyBorder="1" applyAlignment="1" applyProtection="1">
      <alignment vertical="center" wrapText="1"/>
    </xf>
    <xf numFmtId="0" fontId="12" fillId="0" borderId="13" xfId="0" applyFont="1" applyFill="1" applyBorder="1" applyAlignment="1" applyProtection="1">
      <alignment vertical="center" wrapText="1"/>
    </xf>
    <xf numFmtId="0" fontId="12" fillId="0" borderId="14" xfId="0" applyFont="1" applyFill="1" applyBorder="1" applyAlignment="1" applyProtection="1">
      <alignment vertical="center" wrapText="1"/>
    </xf>
    <xf numFmtId="9" fontId="8" fillId="11" borderId="7" xfId="0" applyNumberFormat="1" applyFont="1" applyFill="1" applyBorder="1" applyAlignment="1" applyProtection="1">
      <alignment horizontal="center" vertical="center" wrapText="1"/>
    </xf>
    <xf numFmtId="9" fontId="8" fillId="11" borderId="0" xfId="0" applyNumberFormat="1" applyFont="1" applyFill="1" applyBorder="1" applyAlignment="1" applyProtection="1">
      <alignment horizontal="center" vertical="center" wrapText="1"/>
    </xf>
    <xf numFmtId="9" fontId="8" fillId="11" borderId="16" xfId="0" applyNumberFormat="1" applyFont="1" applyFill="1" applyBorder="1" applyAlignment="1" applyProtection="1">
      <alignment horizontal="center" vertical="center" wrapText="1"/>
    </xf>
    <xf numFmtId="9" fontId="8" fillId="11" borderId="9" xfId="0" applyNumberFormat="1" applyFont="1" applyFill="1" applyBorder="1" applyAlignment="1" applyProtection="1">
      <alignment horizontal="center" vertical="center" wrapText="1"/>
    </xf>
    <xf numFmtId="9" fontId="8" fillId="11" borderId="17" xfId="0" applyNumberFormat="1" applyFont="1" applyFill="1" applyBorder="1" applyAlignment="1" applyProtection="1">
      <alignment horizontal="center" vertical="center" wrapText="1"/>
    </xf>
    <xf numFmtId="9" fontId="8" fillId="11" borderId="18" xfId="0" applyNumberFormat="1" applyFont="1" applyFill="1" applyBorder="1" applyAlignment="1" applyProtection="1">
      <alignment horizontal="center" vertical="center" wrapText="1"/>
    </xf>
    <xf numFmtId="3" fontId="3" fillId="0" borderId="0" xfId="2" applyNumberFormat="1" applyFont="1" applyBorder="1" applyAlignment="1" applyProtection="1">
      <alignment horizontal="left" vertical="center"/>
    </xf>
    <xf numFmtId="3" fontId="4" fillId="0" borderId="0" xfId="2" applyNumberFormat="1" applyFont="1" applyBorder="1" applyAlignment="1" applyProtection="1">
      <alignment horizontal="left" vertical="center"/>
    </xf>
    <xf numFmtId="3" fontId="4" fillId="0" borderId="0" xfId="2" applyNumberFormat="1" applyFont="1" applyBorder="1" applyAlignment="1" applyProtection="1">
      <alignment horizontal="left" vertical="center" wrapText="1"/>
    </xf>
    <xf numFmtId="0" fontId="12" fillId="0" borderId="0" xfId="2" applyFont="1" applyProtection="1"/>
    <xf numFmtId="3" fontId="5" fillId="0" borderId="0" xfId="2" applyNumberFormat="1" applyFont="1" applyBorder="1" applyAlignment="1" applyProtection="1">
      <alignment horizontal="left" vertical="center" wrapText="1"/>
    </xf>
    <xf numFmtId="0" fontId="6" fillId="0" borderId="0" xfId="2" applyFont="1" applyAlignment="1" applyProtection="1"/>
    <xf numFmtId="0" fontId="7" fillId="0" borderId="1" xfId="2" applyFont="1" applyBorder="1" applyProtection="1"/>
    <xf numFmtId="0" fontId="6" fillId="0" borderId="1" xfId="2" applyFont="1" applyBorder="1" applyProtection="1"/>
    <xf numFmtId="0" fontId="12" fillId="0" borderId="1" xfId="2" applyBorder="1" applyProtection="1"/>
    <xf numFmtId="0" fontId="12" fillId="0" borderId="1" xfId="2" applyFont="1" applyBorder="1" applyProtection="1"/>
    <xf numFmtId="0" fontId="8" fillId="0" borderId="0" xfId="2" applyFont="1" applyProtection="1"/>
    <xf numFmtId="3" fontId="9" fillId="0" borderId="0" xfId="2" applyNumberFormat="1" applyFont="1" applyBorder="1" applyAlignment="1" applyProtection="1">
      <alignment horizontal="left" vertical="center" wrapText="1"/>
    </xf>
    <xf numFmtId="0" fontId="8" fillId="0" borderId="0" xfId="2" applyFont="1" applyAlignment="1" applyProtection="1"/>
    <xf numFmtId="0" fontId="10" fillId="2" borderId="1" xfId="2" applyFont="1" applyFill="1" applyBorder="1" applyAlignment="1" applyProtection="1">
      <alignment horizontal="left" vertical="center"/>
    </xf>
    <xf numFmtId="0" fontId="12" fillId="5" borderId="0" xfId="2" applyFont="1" applyFill="1" applyProtection="1"/>
    <xf numFmtId="0" fontId="10" fillId="2" borderId="1" xfId="2" applyFont="1" applyFill="1" applyBorder="1" applyAlignment="1" applyProtection="1">
      <alignment horizontal="center" vertical="center"/>
    </xf>
    <xf numFmtId="0" fontId="8" fillId="5" borderId="0" xfId="2" applyFont="1" applyFill="1" applyProtection="1"/>
    <xf numFmtId="0" fontId="10" fillId="2" borderId="1" xfId="2" applyFont="1" applyFill="1" applyBorder="1" applyAlignment="1" applyProtection="1">
      <alignment horizontal="center" vertical="center" wrapText="1"/>
    </xf>
    <xf numFmtId="9" fontId="12" fillId="0" borderId="0" xfId="2" applyNumberFormat="1" applyFont="1" applyAlignment="1" applyProtection="1">
      <alignment horizontal="center" vertical="center"/>
    </xf>
    <xf numFmtId="3" fontId="13" fillId="0" borderId="0" xfId="2" applyNumberFormat="1" applyFont="1" applyBorder="1" applyAlignment="1" applyProtection="1">
      <alignment horizontal="left" vertical="center" wrapText="1"/>
    </xf>
    <xf numFmtId="0" fontId="14" fillId="0" borderId="0" xfId="2" applyFont="1" applyAlignment="1" applyProtection="1"/>
    <xf numFmtId="3" fontId="13" fillId="0" borderId="0" xfId="2" applyNumberFormat="1" applyFont="1" applyBorder="1" applyAlignment="1" applyProtection="1">
      <alignment horizontal="right" vertical="center" wrapText="1"/>
    </xf>
    <xf numFmtId="10" fontId="22" fillId="0" borderId="0" xfId="2" applyNumberFormat="1" applyFont="1" applyProtection="1"/>
    <xf numFmtId="0" fontId="14" fillId="0" borderId="0" xfId="2" applyFont="1" applyAlignment="1" applyProtection="1">
      <alignment horizontal="right"/>
    </xf>
    <xf numFmtId="9" fontId="8" fillId="0" borderId="1" xfId="1" applyFont="1" applyBorder="1" applyProtection="1"/>
    <xf numFmtId="9" fontId="8" fillId="0" borderId="1" xfId="1" applyFont="1" applyBorder="1" applyAlignment="1" applyProtection="1">
      <alignment horizontal="center"/>
    </xf>
    <xf numFmtId="0" fontId="8" fillId="0" borderId="1" xfId="2" applyFont="1" applyBorder="1" applyProtection="1"/>
    <xf numFmtId="9" fontId="14" fillId="0" borderId="0" xfId="1" applyFont="1" applyProtection="1"/>
    <xf numFmtId="0" fontId="42" fillId="0" borderId="0" xfId="2" applyFont="1" applyProtection="1"/>
    <xf numFmtId="0" fontId="12" fillId="0" borderId="0" xfId="2" applyAlignment="1" applyProtection="1">
      <alignment horizontal="center"/>
    </xf>
    <xf numFmtId="9" fontId="8" fillId="0" borderId="0" xfId="1" applyFont="1" applyProtection="1"/>
    <xf numFmtId="0" fontId="14" fillId="0" borderId="0" xfId="2" applyNumberFormat="1" applyFont="1" applyBorder="1" applyAlignment="1" applyProtection="1">
      <alignment horizontal="right" wrapText="1"/>
    </xf>
    <xf numFmtId="0" fontId="15" fillId="0" borderId="0" xfId="2" applyFont="1" applyAlignment="1" applyProtection="1">
      <alignment vertical="center"/>
    </xf>
    <xf numFmtId="9" fontId="8" fillId="0" borderId="0" xfId="1" applyNumberFormat="1" applyFont="1" applyProtection="1"/>
    <xf numFmtId="9" fontId="12" fillId="0" borderId="0" xfId="2" applyNumberFormat="1" applyProtection="1"/>
    <xf numFmtId="0" fontId="15" fillId="0" borderId="0" xfId="2" applyFont="1" applyAlignment="1" applyProtection="1">
      <alignment horizontal="left"/>
    </xf>
    <xf numFmtId="0" fontId="6" fillId="0" borderId="0" xfId="2" applyFont="1" applyProtection="1"/>
    <xf numFmtId="0" fontId="12" fillId="0" borderId="0" xfId="2" applyBorder="1" applyAlignment="1" applyProtection="1"/>
    <xf numFmtId="0" fontId="12" fillId="0" borderId="0" xfId="2" applyFill="1" applyBorder="1" applyAlignment="1" applyProtection="1"/>
    <xf numFmtId="0" fontId="10" fillId="2" borderId="2" xfId="2" applyFont="1" applyFill="1" applyBorder="1" applyAlignment="1" applyProtection="1">
      <alignment vertical="center"/>
    </xf>
    <xf numFmtId="0" fontId="10" fillId="2" borderId="2" xfId="2" applyFont="1" applyFill="1" applyBorder="1" applyAlignment="1" applyProtection="1">
      <alignment horizontal="center" vertical="center"/>
    </xf>
    <xf numFmtId="0" fontId="12" fillId="0" borderId="0" xfId="2" applyFont="1" applyBorder="1" applyProtection="1"/>
    <xf numFmtId="0" fontId="16" fillId="2" borderId="2" xfId="2" applyFont="1" applyFill="1" applyBorder="1" applyAlignment="1" applyProtection="1">
      <alignment vertical="center"/>
    </xf>
    <xf numFmtId="0" fontId="12" fillId="2" borderId="2" xfId="2" applyFont="1" applyFill="1" applyBorder="1" applyProtection="1"/>
    <xf numFmtId="0" fontId="12" fillId="0" borderId="0" xfId="2" applyBorder="1" applyProtection="1"/>
    <xf numFmtId="0" fontId="12" fillId="0" borderId="0" xfId="2" applyFont="1" applyBorder="1" applyAlignment="1" applyProtection="1">
      <alignment vertical="center"/>
    </xf>
    <xf numFmtId="164" fontId="0" fillId="0" borderId="0" xfId="1" applyNumberFormat="1" applyFont="1" applyAlignment="1" applyProtection="1">
      <alignment horizontal="center"/>
    </xf>
    <xf numFmtId="9" fontId="12" fillId="0" borderId="0" xfId="2" applyNumberFormat="1" applyFont="1" applyBorder="1" applyAlignment="1" applyProtection="1">
      <alignment horizontal="center" vertical="center"/>
    </xf>
    <xf numFmtId="0" fontId="12" fillId="0" borderId="3" xfId="2" applyFont="1" applyBorder="1" applyAlignment="1" applyProtection="1">
      <alignment vertical="center"/>
    </xf>
    <xf numFmtId="0" fontId="12" fillId="0" borderId="0" xfId="2" applyFont="1" applyBorder="1" applyAlignment="1" applyProtection="1">
      <alignment horizontal="left" vertical="center" wrapText="1"/>
    </xf>
    <xf numFmtId="0" fontId="16" fillId="0" borderId="0" xfId="2" applyFont="1" applyBorder="1" applyAlignment="1" applyProtection="1">
      <alignment vertical="center"/>
    </xf>
    <xf numFmtId="0" fontId="12" fillId="0" borderId="1" xfId="2" applyFont="1" applyBorder="1" applyAlignment="1" applyProtection="1">
      <alignment vertical="center"/>
    </xf>
    <xf numFmtId="164" fontId="12" fillId="0" borderId="1" xfId="1" applyNumberFormat="1" applyFont="1" applyBorder="1" applyAlignment="1" applyProtection="1">
      <alignment horizontal="center" vertical="center"/>
    </xf>
    <xf numFmtId="164" fontId="12" fillId="0" borderId="1" xfId="2" applyNumberFormat="1" applyFont="1" applyBorder="1" applyAlignment="1" applyProtection="1">
      <alignment horizontal="center" vertical="center"/>
    </xf>
    <xf numFmtId="0" fontId="12" fillId="0" borderId="1" xfId="2" applyFont="1" applyBorder="1" applyAlignment="1" applyProtection="1">
      <alignment horizontal="left" vertical="center" wrapText="1"/>
    </xf>
    <xf numFmtId="0" fontId="12" fillId="0" borderId="0" xfId="2" applyAlignment="1" applyProtection="1"/>
    <xf numFmtId="0" fontId="7" fillId="0" borderId="0" xfId="2" applyFont="1" applyAlignment="1" applyProtection="1">
      <alignment vertical="center"/>
    </xf>
    <xf numFmtId="0" fontId="3" fillId="0" borderId="0" xfId="2" applyFont="1" applyAlignment="1" applyProtection="1">
      <alignment vertical="center"/>
    </xf>
    <xf numFmtId="0" fontId="12" fillId="0" borderId="0" xfId="2" applyAlignment="1" applyProtection="1">
      <alignment horizontal="left"/>
    </xf>
    <xf numFmtId="0" fontId="16" fillId="2" borderId="2" xfId="2" applyFont="1" applyFill="1" applyBorder="1" applyAlignment="1" applyProtection="1">
      <alignment horizontal="left" vertical="center" wrapText="1"/>
    </xf>
    <xf numFmtId="0" fontId="12" fillId="2" borderId="2" xfId="2" applyFont="1" applyFill="1" applyBorder="1" applyAlignment="1" applyProtection="1"/>
    <xf numFmtId="0" fontId="16" fillId="2" borderId="2" xfId="2" applyFont="1" applyFill="1" applyBorder="1" applyAlignment="1" applyProtection="1">
      <alignment horizontal="center" vertical="center" wrapText="1"/>
    </xf>
    <xf numFmtId="0" fontId="16" fillId="2" borderId="2" xfId="2" applyFont="1" applyFill="1" applyBorder="1" applyAlignment="1" applyProtection="1">
      <alignment vertical="center" wrapText="1"/>
    </xf>
    <xf numFmtId="0" fontId="16" fillId="0" borderId="0" xfId="2" applyFont="1" applyFill="1" applyBorder="1" applyAlignment="1" applyProtection="1"/>
    <xf numFmtId="0" fontId="16" fillId="0" borderId="0" xfId="2" applyFont="1" applyFill="1" applyBorder="1" applyAlignment="1" applyProtection="1">
      <alignment wrapText="1"/>
    </xf>
    <xf numFmtId="3" fontId="12" fillId="0" borderId="0" xfId="2" applyNumberFormat="1" applyFont="1" applyFill="1" applyBorder="1" applyAlignment="1" applyProtection="1">
      <alignment horizontal="center" wrapText="1"/>
    </xf>
    <xf numFmtId="0" fontId="16" fillId="0" borderId="0" xfId="2" applyFont="1" applyFill="1" applyBorder="1" applyAlignment="1" applyProtection="1">
      <alignment vertical="center" wrapText="1"/>
    </xf>
    <xf numFmtId="0" fontId="12" fillId="0" borderId="0" xfId="2" applyFont="1" applyFill="1" applyBorder="1" applyAlignment="1" applyProtection="1"/>
    <xf numFmtId="0" fontId="12" fillId="0" borderId="0" xfId="2" applyFont="1" applyFill="1" applyBorder="1" applyAlignment="1" applyProtection="1">
      <alignment vertical="center"/>
    </xf>
    <xf numFmtId="0" fontId="16" fillId="0" borderId="1" xfId="2" applyFont="1" applyBorder="1" applyProtection="1"/>
    <xf numFmtId="0" fontId="16" fillId="0" borderId="1" xfId="2" applyFont="1" applyFill="1" applyBorder="1" applyAlignment="1" applyProtection="1"/>
    <xf numFmtId="0" fontId="16" fillId="0" borderId="1" xfId="2" applyFont="1" applyFill="1" applyBorder="1" applyAlignment="1" applyProtection="1">
      <alignment wrapText="1"/>
    </xf>
    <xf numFmtId="3" fontId="12" fillId="0" borderId="1" xfId="2" applyNumberFormat="1" applyFont="1" applyFill="1" applyBorder="1" applyAlignment="1" applyProtection="1">
      <alignment horizontal="center" wrapText="1"/>
    </xf>
    <xf numFmtId="0" fontId="16" fillId="0" borderId="1" xfId="2" applyFont="1" applyFill="1" applyBorder="1" applyAlignment="1" applyProtection="1">
      <alignment vertical="center" wrapText="1"/>
    </xf>
    <xf numFmtId="9" fontId="12" fillId="0" borderId="1" xfId="2" applyNumberFormat="1" applyFont="1" applyBorder="1" applyAlignment="1" applyProtection="1">
      <alignment horizontal="center" vertical="center"/>
    </xf>
    <xf numFmtId="0" fontId="12" fillId="0" borderId="0" xfId="2" applyFont="1" applyFill="1" applyBorder="1" applyAlignment="1" applyProtection="1">
      <alignment horizontal="left"/>
    </xf>
    <xf numFmtId="9" fontId="8" fillId="11" borderId="0" xfId="2" applyNumberFormat="1" applyFont="1" applyFill="1" applyBorder="1" applyAlignment="1" applyProtection="1">
      <alignment horizontal="center" wrapText="1"/>
    </xf>
    <xf numFmtId="165" fontId="6" fillId="0" borderId="0" xfId="1" applyNumberFormat="1" applyFont="1" applyBorder="1" applyAlignment="1" applyProtection="1"/>
    <xf numFmtId="9" fontId="18" fillId="0" borderId="0" xfId="2" applyNumberFormat="1" applyFont="1" applyBorder="1" applyAlignment="1" applyProtection="1">
      <alignment horizontal="center"/>
    </xf>
    <xf numFmtId="0" fontId="18" fillId="0" borderId="0" xfId="2" applyFont="1" applyAlignment="1" applyProtection="1">
      <alignment horizontal="right" vertical="center"/>
    </xf>
    <xf numFmtId="0" fontId="18" fillId="0" borderId="0" xfId="2" applyFont="1" applyAlignment="1" applyProtection="1">
      <alignment horizontal="right"/>
    </xf>
    <xf numFmtId="0" fontId="12" fillId="0" borderId="0" xfId="2" applyFill="1" applyProtection="1"/>
    <xf numFmtId="0" fontId="12" fillId="0" borderId="0" xfId="2" applyFont="1" applyAlignment="1" applyProtection="1">
      <alignment vertical="center"/>
    </xf>
    <xf numFmtId="0" fontId="15" fillId="0" borderId="0" xfId="2" applyFont="1" applyProtection="1"/>
    <xf numFmtId="0" fontId="16" fillId="0" borderId="0" xfId="2" applyFont="1" applyProtection="1"/>
    <xf numFmtId="0" fontId="19" fillId="0" borderId="0" xfId="2" applyFont="1" applyProtection="1"/>
    <xf numFmtId="0" fontId="12" fillId="0" borderId="0" xfId="2" applyFont="1" applyFill="1" applyBorder="1" applyAlignment="1" applyProtection="1">
      <alignment horizontal="center" vertical="center"/>
    </xf>
    <xf numFmtId="0" fontId="12" fillId="0" borderId="0" xfId="2" applyFont="1" applyBorder="1" applyAlignment="1" applyProtection="1">
      <alignment horizontal="center" vertical="center"/>
    </xf>
    <xf numFmtId="0" fontId="20" fillId="0" borderId="0" xfId="2" applyFont="1" applyBorder="1" applyProtection="1"/>
    <xf numFmtId="0" fontId="20" fillId="0" borderId="0" xfId="2" applyFont="1" applyBorder="1" applyAlignment="1" applyProtection="1">
      <alignment horizontal="center" vertical="center" wrapText="1"/>
    </xf>
    <xf numFmtId="0" fontId="20" fillId="0" borderId="0" xfId="2" applyFont="1" applyBorder="1" applyAlignment="1" applyProtection="1">
      <alignment horizontal="center" vertical="center"/>
    </xf>
    <xf numFmtId="3" fontId="3" fillId="0" borderId="0" xfId="0" applyNumberFormat="1" applyFont="1" applyBorder="1" applyAlignment="1" applyProtection="1">
      <alignment horizontal="left" vertical="center"/>
    </xf>
    <xf numFmtId="3" fontId="4" fillId="0" borderId="0" xfId="0" applyNumberFormat="1" applyFont="1" applyBorder="1" applyAlignment="1" applyProtection="1">
      <alignment horizontal="left" vertical="center"/>
    </xf>
    <xf numFmtId="3" fontId="4" fillId="0" borderId="0" xfId="0" applyNumberFormat="1" applyFont="1" applyBorder="1" applyAlignment="1" applyProtection="1">
      <alignment horizontal="left" vertical="center" wrapText="1"/>
    </xf>
    <xf numFmtId="3" fontId="5" fillId="0" borderId="0" xfId="0" applyNumberFormat="1" applyFont="1" applyBorder="1" applyAlignment="1" applyProtection="1">
      <alignment horizontal="left" vertical="center" wrapText="1"/>
    </xf>
    <xf numFmtId="0" fontId="6" fillId="0" borderId="0" xfId="0" applyFont="1" applyAlignment="1" applyProtection="1"/>
    <xf numFmtId="0" fontId="7" fillId="0" borderId="1" xfId="0" applyFont="1" applyBorder="1" applyProtection="1"/>
    <xf numFmtId="0" fontId="6" fillId="0" borderId="1" xfId="0" applyFont="1" applyBorder="1" applyProtection="1"/>
    <xf numFmtId="0" fontId="8" fillId="0" borderId="0" xfId="0" applyFont="1" applyProtection="1"/>
    <xf numFmtId="3" fontId="9" fillId="0" borderId="0" xfId="0" applyNumberFormat="1" applyFont="1" applyBorder="1" applyAlignment="1" applyProtection="1">
      <alignment horizontal="left" vertical="center" wrapText="1"/>
    </xf>
    <xf numFmtId="0" fontId="8" fillId="0" borderId="0" xfId="0" applyFont="1" applyAlignment="1" applyProtection="1"/>
    <xf numFmtId="0" fontId="10" fillId="2" borderId="1"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Protection="1"/>
    <xf numFmtId="0" fontId="10" fillId="2" borderId="1" xfId="0" applyFont="1" applyFill="1" applyBorder="1" applyAlignment="1" applyProtection="1">
      <alignment horizontal="center" vertical="center" wrapText="1"/>
    </xf>
    <xf numFmtId="9" fontId="12" fillId="0" borderId="0" xfId="0" applyNumberFormat="1" applyFont="1" applyAlignment="1" applyProtection="1">
      <alignment horizontal="center" vertical="center"/>
    </xf>
    <xf numFmtId="9" fontId="12" fillId="0" borderId="0" xfId="0" applyNumberFormat="1" applyFont="1" applyFill="1" applyProtection="1"/>
    <xf numFmtId="3" fontId="13" fillId="0" borderId="0" xfId="0" applyNumberFormat="1" applyFont="1" applyBorder="1" applyAlignment="1" applyProtection="1">
      <alignment horizontal="left" vertical="center" wrapText="1"/>
    </xf>
    <xf numFmtId="0" fontId="14" fillId="0" borderId="0" xfId="0" applyFont="1" applyAlignment="1" applyProtection="1"/>
    <xf numFmtId="9" fontId="8" fillId="0" borderId="0" xfId="1" applyFont="1" applyBorder="1" applyProtection="1"/>
    <xf numFmtId="0" fontId="8" fillId="0" borderId="0" xfId="0" applyFont="1" applyBorder="1" applyProtection="1"/>
    <xf numFmtId="9" fontId="8" fillId="0" borderId="0" xfId="0" applyNumberFormat="1" applyFont="1" applyFill="1" applyProtection="1"/>
    <xf numFmtId="0" fontId="14" fillId="0" borderId="0" xfId="0" applyFont="1" applyProtection="1"/>
    <xf numFmtId="0" fontId="8" fillId="0" borderId="1" xfId="0" applyFont="1" applyBorder="1" applyAlignment="1" applyProtection="1">
      <alignment horizontal="center"/>
    </xf>
    <xf numFmtId="9" fontId="0" fillId="0" borderId="1" xfId="0" applyNumberFormat="1" applyBorder="1" applyProtection="1"/>
    <xf numFmtId="10" fontId="22" fillId="0" borderId="0" xfId="0" applyNumberFormat="1" applyFont="1" applyProtection="1"/>
    <xf numFmtId="0" fontId="14" fillId="0" borderId="0" xfId="0" applyFont="1" applyAlignment="1" applyProtection="1">
      <alignment horizontal="right"/>
    </xf>
    <xf numFmtId="9" fontId="0" fillId="0" borderId="0" xfId="0" applyNumberFormat="1" applyProtection="1"/>
    <xf numFmtId="0" fontId="8" fillId="0" borderId="0" xfId="0" applyFont="1" applyAlignment="1" applyProtection="1">
      <alignment horizontal="center"/>
    </xf>
    <xf numFmtId="0" fontId="15" fillId="0" borderId="0" xfId="0" applyFont="1" applyAlignment="1" applyProtection="1">
      <alignment vertical="center"/>
    </xf>
    <xf numFmtId="0" fontId="11" fillId="0" borderId="0" xfId="0" applyFont="1" applyAlignment="1" applyProtection="1">
      <alignment horizontal="left"/>
    </xf>
    <xf numFmtId="0" fontId="0" fillId="0" borderId="0" xfId="0" applyBorder="1" applyAlignment="1" applyProtection="1"/>
    <xf numFmtId="9" fontId="12" fillId="0" borderId="0" xfId="0" applyNumberFormat="1" applyFont="1" applyBorder="1" applyAlignment="1" applyProtection="1">
      <alignment horizontal="center" vertical="center"/>
    </xf>
    <xf numFmtId="0" fontId="0" fillId="0" borderId="0" xfId="0" applyFill="1" applyBorder="1" applyAlignment="1" applyProtection="1"/>
    <xf numFmtId="0" fontId="10" fillId="4" borderId="2" xfId="0" applyFont="1" applyFill="1" applyBorder="1" applyAlignment="1" applyProtection="1">
      <alignment vertical="center"/>
    </xf>
    <xf numFmtId="0" fontId="10" fillId="4" borderId="2" xfId="0" applyFont="1" applyFill="1" applyBorder="1" applyAlignment="1" applyProtection="1">
      <alignment horizontal="center" vertical="center"/>
    </xf>
    <xf numFmtId="0" fontId="16" fillId="4" borderId="2" xfId="0" applyFont="1" applyFill="1" applyBorder="1" applyAlignment="1" applyProtection="1">
      <alignment vertical="center"/>
    </xf>
    <xf numFmtId="0" fontId="12" fillId="4" borderId="2" xfId="0" applyFont="1" applyFill="1" applyBorder="1" applyProtection="1"/>
    <xf numFmtId="0" fontId="0" fillId="0" borderId="0" xfId="0" applyBorder="1" applyProtection="1"/>
    <xf numFmtId="0" fontId="12" fillId="0" borderId="0"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Border="1" applyAlignment="1" applyProtection="1">
      <alignment horizontal="left" vertical="center" wrapText="1"/>
    </xf>
    <xf numFmtId="0" fontId="16" fillId="0" borderId="0" xfId="0" applyFont="1" applyBorder="1" applyAlignment="1" applyProtection="1">
      <alignment vertical="center"/>
    </xf>
    <xf numFmtId="0" fontId="12" fillId="0" borderId="1" xfId="0" applyFont="1" applyBorder="1" applyAlignment="1" applyProtection="1">
      <alignment vertical="center"/>
    </xf>
    <xf numFmtId="164" fontId="12" fillId="0" borderId="1" xfId="0" applyNumberFormat="1" applyFont="1" applyBorder="1" applyAlignment="1" applyProtection="1">
      <alignment horizontal="center" vertical="center"/>
    </xf>
    <xf numFmtId="0" fontId="12" fillId="0" borderId="1" xfId="0" applyFont="1" applyBorder="1" applyAlignment="1" applyProtection="1">
      <alignment horizontal="left" vertical="center" wrapText="1"/>
    </xf>
    <xf numFmtId="0" fontId="7" fillId="0" borderId="0" xfId="0" applyFont="1" applyAlignment="1" applyProtection="1">
      <alignment vertical="center"/>
    </xf>
    <xf numFmtId="0" fontId="3" fillId="0" borderId="0" xfId="0" applyFont="1" applyAlignment="1" applyProtection="1">
      <alignment vertical="center"/>
    </xf>
    <xf numFmtId="0" fontId="0" fillId="0" borderId="0" xfId="0" applyAlignment="1" applyProtection="1">
      <alignment horizontal="left"/>
    </xf>
    <xf numFmtId="0" fontId="16" fillId="2" borderId="2" xfId="0" applyFont="1" applyFill="1" applyBorder="1" applyAlignment="1" applyProtection="1">
      <alignment vertical="center" wrapText="1"/>
    </xf>
    <xf numFmtId="0" fontId="16" fillId="2" borderId="2" xfId="0" applyFont="1" applyFill="1" applyBorder="1" applyAlignment="1" applyProtection="1">
      <alignment horizontal="center" vertical="center" wrapText="1"/>
    </xf>
    <xf numFmtId="0" fontId="12" fillId="2" borderId="2" xfId="0" applyFont="1" applyFill="1" applyBorder="1" applyProtection="1"/>
    <xf numFmtId="0" fontId="16" fillId="0" borderId="0" xfId="0" applyFont="1" applyFill="1" applyBorder="1" applyAlignment="1" applyProtection="1">
      <alignment horizontal="center" vertical="center" wrapText="1"/>
    </xf>
    <xf numFmtId="0" fontId="12" fillId="0" borderId="0" xfId="0" applyFont="1" applyProtection="1"/>
    <xf numFmtId="0" fontId="12" fillId="0" borderId="0" xfId="0" applyFont="1" applyFill="1" applyBorder="1" applyAlignment="1" applyProtection="1">
      <alignment horizontal="left"/>
    </xf>
    <xf numFmtId="0" fontId="16" fillId="0" borderId="0" xfId="0" applyFont="1" applyFill="1" applyBorder="1" applyAlignment="1" applyProtection="1"/>
    <xf numFmtId="0" fontId="16" fillId="0" borderId="0" xfId="0" applyFont="1" applyFill="1" applyBorder="1" applyAlignment="1" applyProtection="1">
      <alignment wrapText="1"/>
    </xf>
    <xf numFmtId="0" fontId="12" fillId="0" borderId="0" xfId="0" applyFont="1" applyFill="1" applyBorder="1" applyAlignment="1" applyProtection="1"/>
    <xf numFmtId="9" fontId="0" fillId="0" borderId="0" xfId="0" applyNumberFormat="1" applyAlignment="1" applyProtection="1">
      <alignment horizontal="center" vertical="center"/>
    </xf>
    <xf numFmtId="3" fontId="12" fillId="0" borderId="0" xfId="0" applyNumberFormat="1" applyFont="1" applyFill="1" applyBorder="1" applyAlignment="1" applyProtection="1">
      <alignment horizontal="center" wrapText="1"/>
    </xf>
    <xf numFmtId="165" fontId="6" fillId="0" borderId="0" xfId="1" applyNumberFormat="1" applyFont="1" applyAlignment="1" applyProtection="1"/>
    <xf numFmtId="9" fontId="12" fillId="0" borderId="3" xfId="0" applyNumberFormat="1" applyFont="1" applyBorder="1" applyAlignment="1" applyProtection="1">
      <alignment horizontal="center" vertical="center"/>
    </xf>
    <xf numFmtId="165" fontId="6" fillId="0" borderId="0" xfId="1" applyNumberFormat="1" applyFont="1" applyProtection="1"/>
    <xf numFmtId="9" fontId="12" fillId="0" borderId="0" xfId="1" applyFont="1" applyAlignment="1" applyProtection="1">
      <alignment horizontal="center"/>
    </xf>
    <xf numFmtId="0" fontId="12" fillId="0" borderId="0" xfId="0" applyFont="1" applyFill="1" applyBorder="1" applyAlignment="1" applyProtection="1">
      <alignment horizontal="left" wrapText="1"/>
    </xf>
    <xf numFmtId="0" fontId="12" fillId="0" borderId="0" xfId="0" applyFont="1" applyFill="1" applyBorder="1" applyAlignment="1" applyProtection="1">
      <alignment wrapText="1"/>
    </xf>
    <xf numFmtId="9" fontId="0" fillId="0" borderId="0" xfId="1" applyFont="1" applyAlignment="1" applyProtection="1">
      <alignment horizontal="center"/>
    </xf>
    <xf numFmtId="0" fontId="12" fillId="0" borderId="1" xfId="0" applyFont="1" applyFill="1" applyBorder="1" applyAlignment="1" applyProtection="1">
      <alignment horizontal="left"/>
    </xf>
    <xf numFmtId="0" fontId="16" fillId="0" borderId="1" xfId="0" applyFont="1" applyFill="1" applyBorder="1" applyAlignment="1" applyProtection="1"/>
    <xf numFmtId="0" fontId="16" fillId="0" borderId="1" xfId="0" applyFont="1" applyFill="1" applyBorder="1" applyAlignment="1" applyProtection="1">
      <alignment wrapText="1"/>
    </xf>
    <xf numFmtId="9" fontId="0" fillId="0" borderId="1" xfId="0" applyNumberFormat="1" applyBorder="1" applyAlignment="1" applyProtection="1">
      <alignment horizontal="center" vertical="center"/>
    </xf>
    <xf numFmtId="3" fontId="12" fillId="0" borderId="1" xfId="0" applyNumberFormat="1" applyFont="1" applyFill="1" applyBorder="1" applyAlignment="1" applyProtection="1">
      <alignment horizontal="center" wrapText="1"/>
    </xf>
    <xf numFmtId="165" fontId="6" fillId="0" borderId="1" xfId="1" applyNumberFormat="1" applyFont="1" applyBorder="1" applyAlignment="1" applyProtection="1"/>
    <xf numFmtId="9" fontId="12" fillId="0" borderId="1" xfId="0" applyNumberFormat="1" applyFont="1" applyBorder="1" applyAlignment="1" applyProtection="1">
      <alignment horizontal="center" vertical="center"/>
    </xf>
    <xf numFmtId="0" fontId="2" fillId="0" borderId="0" xfId="0" applyFont="1" applyFill="1" applyBorder="1" applyAlignment="1" applyProtection="1">
      <alignment horizontal="left"/>
    </xf>
    <xf numFmtId="9" fontId="18" fillId="0" borderId="0" xfId="0" applyNumberFormat="1" applyFont="1" applyBorder="1" applyAlignment="1" applyProtection="1">
      <alignment horizontal="center"/>
    </xf>
    <xf numFmtId="0" fontId="18" fillId="0" borderId="0" xfId="0" applyFont="1" applyAlignment="1" applyProtection="1">
      <alignment horizontal="right"/>
    </xf>
    <xf numFmtId="0" fontId="12" fillId="0" borderId="0" xfId="0" applyFont="1" applyAlignment="1" applyProtection="1">
      <alignment vertical="center"/>
    </xf>
    <xf numFmtId="0" fontId="16" fillId="0" borderId="0" xfId="0" applyFont="1" applyProtection="1"/>
    <xf numFmtId="0" fontId="19" fillId="0" borderId="0" xfId="0" applyFont="1" applyProtection="1"/>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0" fillId="0" borderId="0" xfId="0" applyFont="1" applyBorder="1" applyProtection="1"/>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9" fontId="43" fillId="0" borderId="0" xfId="0" applyNumberFormat="1" applyFont="1" applyAlignment="1" applyProtection="1"/>
    <xf numFmtId="9" fontId="43" fillId="0" borderId="0" xfId="0" applyNumberFormat="1" applyFont="1" applyBorder="1" applyAlignment="1" applyProtection="1">
      <alignment horizontal="left" vertical="center" wrapText="1"/>
    </xf>
    <xf numFmtId="0" fontId="44" fillId="0" borderId="0" xfId="0" applyFont="1" applyFill="1" applyAlignment="1" applyProtection="1">
      <alignment horizontal="right"/>
    </xf>
    <xf numFmtId="0" fontId="44" fillId="0" borderId="0" xfId="0" applyFont="1" applyFill="1"/>
    <xf numFmtId="0" fontId="44" fillId="0" borderId="0" xfId="0" applyFont="1" applyFill="1" applyProtection="1"/>
    <xf numFmtId="10" fontId="44" fillId="0" borderId="0" xfId="0" applyNumberFormat="1" applyFont="1" applyFill="1" applyProtection="1"/>
    <xf numFmtId="1" fontId="44" fillId="0" borderId="0" xfId="0" applyNumberFormat="1" applyFont="1" applyFill="1" applyProtection="1"/>
    <xf numFmtId="9" fontId="44" fillId="0" borderId="0" xfId="1" applyFont="1" applyFill="1" applyProtection="1"/>
    <xf numFmtId="9" fontId="44" fillId="0" borderId="0" xfId="0" applyNumberFormat="1" applyFont="1" applyFill="1" applyProtection="1"/>
    <xf numFmtId="1" fontId="44" fillId="0" borderId="0" xfId="0" applyNumberFormat="1" applyFont="1" applyFill="1"/>
    <xf numFmtId="9" fontId="44" fillId="0" borderId="0" xfId="0" applyNumberFormat="1" applyFont="1" applyFill="1" applyBorder="1" applyAlignment="1" applyProtection="1">
      <alignment horizontal="left" vertical="center" wrapText="1"/>
    </xf>
    <xf numFmtId="9" fontId="44" fillId="0" borderId="0" xfId="0" applyNumberFormat="1" applyFont="1" applyFill="1" applyAlignment="1" applyProtection="1"/>
    <xf numFmtId="0" fontId="2" fillId="0" borderId="0" xfId="0" applyFont="1" applyProtection="1"/>
    <xf numFmtId="9" fontId="12" fillId="3" borderId="0" xfId="0" applyNumberFormat="1" applyFont="1" applyFill="1" applyAlignment="1" applyProtection="1">
      <alignment horizontal="center" vertical="center"/>
      <protection hidden="1"/>
    </xf>
    <xf numFmtId="164" fontId="12" fillId="0" borderId="0" xfId="1" applyNumberFormat="1" applyFont="1" applyBorder="1" applyAlignment="1" applyProtection="1">
      <alignment horizontal="center" vertical="center"/>
      <protection hidden="1"/>
    </xf>
    <xf numFmtId="164" fontId="16" fillId="0" borderId="0" xfId="1" applyNumberFormat="1" applyFont="1" applyBorder="1" applyAlignment="1" applyProtection="1">
      <alignment horizontal="center" vertical="center"/>
      <protection hidden="1"/>
    </xf>
    <xf numFmtId="164" fontId="12" fillId="0" borderId="0" xfId="0" applyNumberFormat="1" applyFont="1" applyBorder="1" applyAlignment="1" applyProtection="1">
      <alignment horizontal="center" vertical="center"/>
      <protection hidden="1"/>
    </xf>
    <xf numFmtId="164" fontId="12" fillId="0" borderId="0" xfId="0" applyNumberFormat="1" applyFont="1" applyFill="1" applyBorder="1" applyAlignment="1" applyProtection="1">
      <alignment horizontal="center"/>
      <protection hidden="1"/>
    </xf>
    <xf numFmtId="164" fontId="12" fillId="0" borderId="1" xfId="0" applyNumberFormat="1" applyFont="1" applyFill="1" applyBorder="1" applyAlignment="1" applyProtection="1">
      <alignment horizontal="center"/>
      <protection hidden="1"/>
    </xf>
    <xf numFmtId="9" fontId="8" fillId="5" borderId="0" xfId="0" applyNumberFormat="1" applyFont="1" applyFill="1" applyBorder="1" applyAlignment="1" applyProtection="1">
      <alignment horizontal="center" vertical="center" wrapText="1"/>
      <protection hidden="1"/>
    </xf>
    <xf numFmtId="9" fontId="8" fillId="5" borderId="1" xfId="0" applyNumberFormat="1" applyFont="1" applyFill="1" applyBorder="1" applyAlignment="1" applyProtection="1">
      <alignment horizontal="center" vertical="center" wrapText="1"/>
      <protection hidden="1"/>
    </xf>
    <xf numFmtId="9" fontId="12" fillId="3" borderId="0" xfId="2" applyNumberFormat="1" applyFont="1" applyFill="1" applyAlignment="1" applyProtection="1">
      <alignment horizontal="center" vertical="center"/>
      <protection hidden="1"/>
    </xf>
    <xf numFmtId="164" fontId="12" fillId="0" borderId="0" xfId="2" applyNumberFormat="1" applyFont="1" applyBorder="1" applyAlignment="1" applyProtection="1">
      <alignment horizontal="center" vertical="center"/>
      <protection hidden="1"/>
    </xf>
    <xf numFmtId="9" fontId="8" fillId="11" borderId="0" xfId="2" applyNumberFormat="1" applyFont="1" applyFill="1" applyBorder="1" applyAlignment="1" applyProtection="1">
      <alignment horizontal="center" vertical="center" wrapText="1"/>
      <protection hidden="1"/>
    </xf>
    <xf numFmtId="9" fontId="8" fillId="11" borderId="1" xfId="2" applyNumberFormat="1" applyFont="1" applyFill="1" applyBorder="1" applyAlignment="1" applyProtection="1">
      <alignment horizontal="center" vertical="center" wrapText="1"/>
      <protection hidden="1"/>
    </xf>
    <xf numFmtId="0" fontId="1" fillId="0" borderId="0" xfId="4" applyFont="1" applyAlignment="1">
      <alignment vertical="top" wrapText="1"/>
    </xf>
    <xf numFmtId="0" fontId="1" fillId="0" borderId="0" xfId="4" applyFont="1" applyAlignment="1">
      <alignment horizontal="justify" vertical="center" wrapText="1"/>
    </xf>
    <xf numFmtId="0" fontId="1" fillId="0" borderId="0" xfId="4" applyFont="1" applyBorder="1" applyAlignment="1">
      <alignment horizontal="center" vertical="center"/>
    </xf>
    <xf numFmtId="0" fontId="34" fillId="0" borderId="0" xfId="4" applyFont="1" applyBorder="1"/>
    <xf numFmtId="0" fontId="1" fillId="0" borderId="0" xfId="4" applyFont="1" applyBorder="1" applyAlignment="1">
      <alignment vertical="center" wrapText="1"/>
    </xf>
    <xf numFmtId="0" fontId="1" fillId="0" borderId="0" xfId="4" applyFont="1" applyBorder="1" applyAlignment="1">
      <alignment vertical="center"/>
    </xf>
    <xf numFmtId="0" fontId="20" fillId="5" borderId="0" xfId="2" applyFont="1" applyFill="1" applyAlignment="1" applyProtection="1">
      <alignment horizontal="left" vertical="top" wrapText="1"/>
    </xf>
    <xf numFmtId="0" fontId="16" fillId="14" borderId="4" xfId="0"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12" borderId="4" xfId="0" applyFont="1" applyFill="1" applyBorder="1" applyAlignment="1" applyProtection="1">
      <alignment horizontal="center" vertical="center"/>
    </xf>
    <xf numFmtId="0" fontId="16" fillId="8" borderId="4" xfId="2" applyFont="1" applyFill="1" applyBorder="1" applyAlignment="1" applyProtection="1">
      <alignment horizontal="center" vertical="center"/>
    </xf>
    <xf numFmtId="0" fontId="16" fillId="9" borderId="4" xfId="2" applyFont="1" applyFill="1" applyBorder="1" applyAlignment="1" applyProtection="1">
      <alignment horizontal="center" vertical="center"/>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horizontal="center" wrapText="1"/>
    </xf>
    <xf numFmtId="0" fontId="12" fillId="0" borderId="1" xfId="2" applyFont="1" applyFill="1" applyBorder="1" applyAlignment="1" applyProtection="1">
      <alignment horizontal="center" wrapText="1"/>
    </xf>
    <xf numFmtId="0" fontId="16" fillId="6" borderId="4" xfId="2" applyFont="1" applyFill="1" applyBorder="1" applyAlignment="1" applyProtection="1">
      <alignment horizontal="center" vertical="center"/>
    </xf>
    <xf numFmtId="0" fontId="16" fillId="7" borderId="4" xfId="2" applyFont="1" applyFill="1" applyBorder="1" applyAlignment="1" applyProtection="1">
      <alignment horizontal="center" vertical="center"/>
    </xf>
    <xf numFmtId="3" fontId="7" fillId="0" borderId="0" xfId="2" applyNumberFormat="1" applyFont="1" applyFill="1" applyBorder="1" applyAlignment="1" applyProtection="1">
      <alignment horizontal="left" vertical="center" wrapText="1"/>
    </xf>
    <xf numFmtId="0" fontId="16" fillId="2" borderId="2" xfId="2" applyFont="1" applyFill="1" applyBorder="1" applyAlignment="1" applyProtection="1">
      <alignment horizontal="center" vertical="center" wrapText="1"/>
    </xf>
    <xf numFmtId="0" fontId="0" fillId="0" borderId="5" xfId="0" applyBorder="1" applyAlignment="1" applyProtection="1">
      <alignment horizontal="center" wrapText="1"/>
    </xf>
    <xf numFmtId="0" fontId="0" fillId="0" borderId="19" xfId="0" applyBorder="1" applyAlignment="1" applyProtection="1">
      <alignment horizontal="center" wrapText="1"/>
    </xf>
    <xf numFmtId="0" fontId="0" fillId="0" borderId="20" xfId="0" applyBorder="1" applyAlignment="1" applyProtection="1">
      <alignment horizontal="center" wrapText="1"/>
    </xf>
    <xf numFmtId="0" fontId="0" fillId="0" borderId="5"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6" xfId="0" applyBorder="1" applyAlignment="1" applyProtection="1">
      <alignment horizontal="center" wrapText="1"/>
    </xf>
    <xf numFmtId="0" fontId="0" fillId="0" borderId="27" xfId="0" applyBorder="1" applyAlignment="1" applyProtection="1">
      <alignment horizontal="center" wrapText="1"/>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cellXfs>
  <cellStyles count="5">
    <cellStyle name="Normal" xfId="0" builtinId="0"/>
    <cellStyle name="Normal 2" xfId="2"/>
    <cellStyle name="Normal 3" xfId="4"/>
    <cellStyle name="Percent 2" xfId="1"/>
    <cellStyle name="Percent 2 2" xfId="3"/>
  </cellStyles>
  <dxfs count="276">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indexed="42"/>
        </patternFill>
      </fill>
    </dxf>
    <dxf>
      <fill>
        <patternFill>
          <bgColor indexed="57"/>
        </patternFill>
      </fill>
    </dxf>
    <dxf>
      <fill>
        <patternFill>
          <bgColor rgb="FFFF0000"/>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s>
  <tableStyles count="0" defaultTableStyle="TableStyleMedium2" defaultPivotStyle="PivotStyleLight16"/>
  <colors>
    <mruColors>
      <color rgb="FF558ED5"/>
      <color rgb="FFA3CAFF"/>
      <color rgb="FFDDECFF"/>
      <color rgb="FFA1A1A1"/>
      <color rgb="FF949494"/>
      <color rgb="FF888888"/>
      <color rgb="FF8E8E8E"/>
      <color rgb="FF969696"/>
      <color rgb="FF808080"/>
      <color rgb="FF539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200" b="1" i="0" baseline="0">
                <a:effectLst/>
                <a:latin typeface="Arial" panose="020B0604020202020204" pitchFamily="34" charset="0"/>
                <a:cs typeface="Arial" panose="020B0604020202020204" pitchFamily="34" charset="0"/>
              </a:rPr>
              <a:t>Trends in completion, attainment and success for all qualifications</a:t>
            </a:r>
            <a:endParaRPr lang="en-GB" sz="1200">
              <a:effectLst/>
              <a:latin typeface="Arial" panose="020B0604020202020204" pitchFamily="34" charset="0"/>
              <a:cs typeface="Arial" panose="020B0604020202020204" pitchFamily="34" charset="0"/>
            </a:endParaRPr>
          </a:p>
        </c:rich>
      </c:tx>
      <c:layout>
        <c:manualLayout>
          <c:xMode val="edge"/>
          <c:yMode val="edge"/>
          <c:x val="7.9244342244830013E-2"/>
          <c:y val="2.4836490033340427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'LOR (SSA)'!$W$2</c:f>
              <c:strCache>
                <c:ptCount val="1"/>
                <c:pt idx="0">
                  <c:v>Completion</c:v>
                </c:pt>
              </c:strCache>
            </c:strRef>
          </c:tx>
          <c:spPr>
            <a:solidFill>
              <a:srgbClr val="DDECFF"/>
            </a:solidFill>
            <a:ln w="12700">
              <a:solidFill>
                <a:srgbClr val="000000"/>
              </a:solidFill>
            </a:ln>
          </c:spPr>
          <c:invertIfNegative val="0"/>
          <c:dLbls>
            <c:numFmt formatCode="&quot;Completion,&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(SSA)'!$W$3:$W$15</c:f>
              <c:numCache>
                <c:formatCode>0%</c:formatCode>
                <c:ptCount val="13"/>
                <c:pt idx="1">
                  <c:v>0.93</c:v>
                </c:pt>
                <c:pt idx="5">
                  <c:v>0.95</c:v>
                </c:pt>
                <c:pt idx="9">
                  <c:v>0.93</c:v>
                </c:pt>
              </c:numCache>
            </c:numRef>
          </c:val>
        </c:ser>
        <c:ser>
          <c:idx val="1"/>
          <c:order val="1"/>
          <c:tx>
            <c:strRef>
              <c:f>'LOR (SSA)'!$X$2</c:f>
              <c:strCache>
                <c:ptCount val="1"/>
                <c:pt idx="0">
                  <c:v>Attainment</c:v>
                </c:pt>
              </c:strCache>
            </c:strRef>
          </c:tx>
          <c:spPr>
            <a:solidFill>
              <a:srgbClr val="A3CAFF"/>
            </a:solidFill>
            <a:ln w="12700">
              <a:solidFill>
                <a:srgbClr val="000000"/>
              </a:solidFill>
            </a:ln>
          </c:spPr>
          <c:invertIfNegative val="0"/>
          <c:dLbls>
            <c:numFmt formatCode="&quot;Attainme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(SSA)'!$X$3:$X$15</c:f>
              <c:numCache>
                <c:formatCode>General</c:formatCode>
                <c:ptCount val="13"/>
                <c:pt idx="2" formatCode="0%">
                  <c:v>0.93</c:v>
                </c:pt>
                <c:pt idx="6" formatCode="0%">
                  <c:v>0.93</c:v>
                </c:pt>
                <c:pt idx="10" formatCode="0%">
                  <c:v>0.93</c:v>
                </c:pt>
              </c:numCache>
            </c:numRef>
          </c:val>
        </c:ser>
        <c:ser>
          <c:idx val="2"/>
          <c:order val="2"/>
          <c:tx>
            <c:strRef>
              <c:f>'LOR (SSA)'!$Y$2</c:f>
              <c:strCache>
                <c:ptCount val="1"/>
                <c:pt idx="0">
                  <c:v>Success</c:v>
                </c:pt>
              </c:strCache>
            </c:strRef>
          </c:tx>
          <c:spPr>
            <a:solidFill>
              <a:srgbClr val="558ED5"/>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(SSA)'!$Y$3:$Y$15</c:f>
              <c:numCache>
                <c:formatCode>General</c:formatCode>
                <c:ptCount val="13"/>
                <c:pt idx="3" formatCode="0%">
                  <c:v>0.85</c:v>
                </c:pt>
                <c:pt idx="7" formatCode="0%">
                  <c:v>0.88</c:v>
                </c:pt>
              </c:numCache>
            </c:numRef>
          </c:val>
        </c:ser>
        <c:ser>
          <c:idx val="3"/>
          <c:order val="3"/>
          <c:tx>
            <c:strRef>
              <c:f>'LOR (SSA)'!$Z$2</c:f>
              <c:strCache>
                <c:ptCount val="1"/>
                <c:pt idx="0">
                  <c:v>Dark Green</c:v>
                </c:pt>
              </c:strCache>
            </c:strRef>
          </c:tx>
          <c:spPr>
            <a:solidFill>
              <a:srgbClr val="339966"/>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(SSA)'!$Z$3:$Z$15</c:f>
              <c:numCache>
                <c:formatCode>General</c:formatCode>
                <c:ptCount val="13"/>
                <c:pt idx="11" formatCode="0%">
                  <c:v>0.86</c:v>
                </c:pt>
              </c:numCache>
            </c:numRef>
          </c:val>
        </c:ser>
        <c:ser>
          <c:idx val="4"/>
          <c:order val="4"/>
          <c:tx>
            <c:strRef>
              <c:f>'LOR (SSA)'!$AA$2</c:f>
              <c:strCache>
                <c:ptCount val="1"/>
                <c:pt idx="0">
                  <c:v>Green</c:v>
                </c:pt>
              </c:strCache>
            </c:strRef>
          </c:tx>
          <c:spPr>
            <a:solidFill>
              <a:srgbClr val="CCFFCC"/>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(SSA)'!$AA$3:$AA$15</c:f>
              <c:numCache>
                <c:formatCode>General</c:formatCode>
                <c:ptCount val="13"/>
                <c:pt idx="11" formatCode="0%">
                  <c:v>0</c:v>
                </c:pt>
              </c:numCache>
            </c:numRef>
          </c:val>
        </c:ser>
        <c:ser>
          <c:idx val="5"/>
          <c:order val="5"/>
          <c:tx>
            <c:strRef>
              <c:f>'LOR (SSA)'!$AB$2</c:f>
              <c:strCache>
                <c:ptCount val="1"/>
                <c:pt idx="0">
                  <c:v>Orange</c:v>
                </c:pt>
              </c:strCache>
            </c:strRef>
          </c:tx>
          <c:spPr>
            <a:solidFill>
              <a:srgbClr val="FF9900"/>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(SSA)'!$AB$3:$AB$15</c:f>
              <c:numCache>
                <c:formatCode>General</c:formatCode>
                <c:ptCount val="13"/>
                <c:pt idx="11" formatCode="0%">
                  <c:v>0</c:v>
                </c:pt>
              </c:numCache>
            </c:numRef>
          </c:val>
        </c:ser>
        <c:ser>
          <c:idx val="6"/>
          <c:order val="6"/>
          <c:tx>
            <c:strRef>
              <c:f>'LOR (SSA)'!$AC$2</c:f>
              <c:strCache>
                <c:ptCount val="1"/>
                <c:pt idx="0">
                  <c:v>Red</c:v>
                </c:pt>
              </c:strCache>
            </c:strRef>
          </c:tx>
          <c:spPr>
            <a:solidFill>
              <a:srgbClr val="FF0000"/>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(SSA)'!$U$3:$U$15</c:f>
              <c:strCache>
                <c:ptCount val="11"/>
                <c:pt idx="2">
                  <c:v>2013/14</c:v>
                </c:pt>
                <c:pt idx="6">
                  <c:v>2014/15</c:v>
                </c:pt>
                <c:pt idx="10">
                  <c:v>2015/16</c:v>
                </c:pt>
              </c:strCache>
            </c:strRef>
          </c:cat>
          <c:val>
            <c:numRef>
              <c:f>'LOR (SSA)'!$AC$3:$AC$15</c:f>
              <c:numCache>
                <c:formatCode>General</c:formatCode>
                <c:ptCount val="13"/>
                <c:pt idx="11" formatCode="0%">
                  <c:v>0</c:v>
                </c:pt>
              </c:numCache>
            </c:numRef>
          </c:val>
        </c:ser>
        <c:dLbls>
          <c:showLegendKey val="0"/>
          <c:showVal val="0"/>
          <c:showCatName val="0"/>
          <c:showSerName val="0"/>
          <c:showPercent val="0"/>
          <c:showBubbleSize val="0"/>
        </c:dLbls>
        <c:gapWidth val="0"/>
        <c:overlap val="100"/>
        <c:axId val="196462080"/>
        <c:axId val="196463616"/>
      </c:barChart>
      <c:barChart>
        <c:barDir val="col"/>
        <c:grouping val="stacked"/>
        <c:varyColors val="0"/>
        <c:ser>
          <c:idx val="8"/>
          <c:order val="7"/>
          <c:tx>
            <c:strRef>
              <c:f>'LOR (SSA)'!$V$2</c:f>
              <c:strCache>
                <c:ptCount val="1"/>
                <c:pt idx="0">
                  <c:v>Sector success rate</c:v>
                </c:pt>
              </c:strCache>
            </c:strRef>
          </c:tx>
          <c:spPr>
            <a:noFill/>
            <a:ln>
              <a:noFill/>
            </a:ln>
          </c:spPr>
          <c:invertIfNegative val="0"/>
          <c:cat>
            <c:strRef>
              <c:f>'LOR (SSA)'!$U$3:$U$15</c:f>
              <c:strCache>
                <c:ptCount val="11"/>
                <c:pt idx="2">
                  <c:v>2013/14</c:v>
                </c:pt>
                <c:pt idx="6">
                  <c:v>2014/15</c:v>
                </c:pt>
                <c:pt idx="10">
                  <c:v>2015/16</c:v>
                </c:pt>
              </c:strCache>
            </c:strRef>
          </c:cat>
          <c:val>
            <c:numRef>
              <c:f>'LOR (SSA)'!$V$3:$V$15</c:f>
              <c:numCache>
                <c:formatCode>0.00%</c:formatCode>
                <c:ptCount val="13"/>
                <c:pt idx="0">
                  <c:v>0.85918987423169879</c:v>
                </c:pt>
                <c:pt idx="12">
                  <c:v>0.85918987423169879</c:v>
                </c:pt>
              </c:numCache>
            </c:numRef>
          </c:val>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00419584"/>
        <c:axId val="200418048"/>
      </c:barChart>
      <c:catAx>
        <c:axId val="196462080"/>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196463616"/>
        <c:crosses val="autoZero"/>
        <c:auto val="0"/>
        <c:lblAlgn val="ctr"/>
        <c:lblOffset val="100"/>
        <c:noMultiLvlLbl val="0"/>
      </c:catAx>
      <c:valAx>
        <c:axId val="196463616"/>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196462080"/>
        <c:crosses val="autoZero"/>
        <c:crossBetween val="midCat"/>
        <c:majorUnit val="0.2"/>
        <c:minorUnit val="2.0000000000000004E-2"/>
      </c:valAx>
      <c:valAx>
        <c:axId val="200418048"/>
        <c:scaling>
          <c:orientation val="minMax"/>
        </c:scaling>
        <c:delete val="1"/>
        <c:axPos val="r"/>
        <c:numFmt formatCode="0.00%" sourceLinked="1"/>
        <c:majorTickMark val="out"/>
        <c:minorTickMark val="none"/>
        <c:tickLblPos val="nextTo"/>
        <c:crossAx val="200419584"/>
        <c:crosses val="max"/>
        <c:crossBetween val="midCat"/>
      </c:valAx>
      <c:catAx>
        <c:axId val="200419584"/>
        <c:scaling>
          <c:orientation val="minMax"/>
        </c:scaling>
        <c:delete val="1"/>
        <c:axPos val="t"/>
        <c:numFmt formatCode="General" sourceLinked="1"/>
        <c:majorTickMark val="none"/>
        <c:minorTickMark val="none"/>
        <c:tickLblPos val="nextTo"/>
        <c:crossAx val="200418048"/>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100" b="1" i="0" baseline="0">
                <a:effectLst/>
                <a:latin typeface="Arial" panose="020B0604020202020204" pitchFamily="34" charset="0"/>
                <a:cs typeface="Arial" panose="020B0604020202020204" pitchFamily="34" charset="0"/>
              </a:rPr>
              <a:t>Trends in completion, attainment and success for all qualifications</a:t>
            </a:r>
            <a:endParaRPr lang="en-GB" sz="1100">
              <a:effectLst/>
              <a:latin typeface="Arial" panose="020B0604020202020204" pitchFamily="34" charset="0"/>
              <a:cs typeface="Arial" panose="020B0604020202020204" pitchFamily="34" charset="0"/>
            </a:endParaRPr>
          </a:p>
        </c:rich>
      </c:tx>
      <c:layout>
        <c:manualLayout>
          <c:xMode val="edge"/>
          <c:yMode val="edge"/>
          <c:x val="7.924428890833092E-2"/>
          <c:y val="1.2336618220675269E-2"/>
        </c:manualLayout>
      </c:layout>
      <c:overlay val="0"/>
    </c:title>
    <c:autoTitleDeleted val="0"/>
    <c:plotArea>
      <c:layout>
        <c:manualLayout>
          <c:layoutTarget val="inner"/>
          <c:xMode val="edge"/>
          <c:yMode val="edge"/>
          <c:x val="7.8956150216633214E-2"/>
          <c:y val="0.12667326990592845"/>
          <c:w val="0.85857820550208996"/>
          <c:h val="0.69497955872032768"/>
        </c:manualLayout>
      </c:layout>
      <c:barChart>
        <c:barDir val="col"/>
        <c:grouping val="stacked"/>
        <c:varyColors val="0"/>
        <c:ser>
          <c:idx val="0"/>
          <c:order val="0"/>
          <c:tx>
            <c:strRef>
              <c:f>'LOR (Level)'!$T$2</c:f>
              <c:strCache>
                <c:ptCount val="1"/>
                <c:pt idx="0">
                  <c:v>Completion</c:v>
                </c:pt>
              </c:strCache>
            </c:strRef>
          </c:tx>
          <c:spPr>
            <a:solidFill>
              <a:srgbClr val="DDECFF"/>
            </a:solidFill>
            <a:ln w="12700">
              <a:solidFill>
                <a:srgbClr val="000000"/>
              </a:solidFill>
            </a:ln>
          </c:spPr>
          <c:invertIfNegative val="0"/>
          <c:dLbls>
            <c:numFmt formatCode="&quot;Completion,&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(Level)'!$T$3:$T$15</c:f>
              <c:numCache>
                <c:formatCode>0%</c:formatCode>
                <c:ptCount val="13"/>
                <c:pt idx="1">
                  <c:v>0.93</c:v>
                </c:pt>
                <c:pt idx="5">
                  <c:v>0.95</c:v>
                </c:pt>
                <c:pt idx="9">
                  <c:v>0.93</c:v>
                </c:pt>
              </c:numCache>
            </c:numRef>
          </c:val>
        </c:ser>
        <c:ser>
          <c:idx val="1"/>
          <c:order val="1"/>
          <c:tx>
            <c:strRef>
              <c:f>'LOR (Level)'!$U$2</c:f>
              <c:strCache>
                <c:ptCount val="1"/>
                <c:pt idx="0">
                  <c:v>Attainment</c:v>
                </c:pt>
              </c:strCache>
            </c:strRef>
          </c:tx>
          <c:spPr>
            <a:solidFill>
              <a:srgbClr val="A3CAFF"/>
            </a:solidFill>
            <a:ln w="12700">
              <a:solidFill>
                <a:srgbClr val="000000"/>
              </a:solidFill>
            </a:ln>
          </c:spPr>
          <c:invertIfNegative val="0"/>
          <c:dLbls>
            <c:numFmt formatCode="&quot;Attainme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(Level)'!$U$3:$U$15</c:f>
              <c:numCache>
                <c:formatCode>General</c:formatCode>
                <c:ptCount val="13"/>
                <c:pt idx="2" formatCode="0%">
                  <c:v>0.93</c:v>
                </c:pt>
                <c:pt idx="6" formatCode="0%">
                  <c:v>0.93</c:v>
                </c:pt>
                <c:pt idx="10" formatCode="0%">
                  <c:v>0.93</c:v>
                </c:pt>
              </c:numCache>
            </c:numRef>
          </c:val>
        </c:ser>
        <c:ser>
          <c:idx val="2"/>
          <c:order val="2"/>
          <c:tx>
            <c:strRef>
              <c:f>'LOR (Level)'!$V$2</c:f>
              <c:strCache>
                <c:ptCount val="1"/>
                <c:pt idx="0">
                  <c:v>Success</c:v>
                </c:pt>
              </c:strCache>
            </c:strRef>
          </c:tx>
          <c:spPr>
            <a:solidFill>
              <a:srgbClr val="558ED5"/>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(Level)'!$V$3:$V$15</c:f>
              <c:numCache>
                <c:formatCode>General</c:formatCode>
                <c:ptCount val="13"/>
                <c:pt idx="3" formatCode="0%">
                  <c:v>0.85</c:v>
                </c:pt>
                <c:pt idx="7" formatCode="0%">
                  <c:v>0.88</c:v>
                </c:pt>
              </c:numCache>
            </c:numRef>
          </c:val>
        </c:ser>
        <c:ser>
          <c:idx val="3"/>
          <c:order val="3"/>
          <c:tx>
            <c:strRef>
              <c:f>'LOR (Level)'!$W$2</c:f>
              <c:strCache>
                <c:ptCount val="1"/>
                <c:pt idx="0">
                  <c:v>Dark Green</c:v>
                </c:pt>
              </c:strCache>
            </c:strRef>
          </c:tx>
          <c:spPr>
            <a:solidFill>
              <a:srgbClr val="339966"/>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(Level)'!$W$3:$W$15</c:f>
              <c:numCache>
                <c:formatCode>General</c:formatCode>
                <c:ptCount val="13"/>
                <c:pt idx="11" formatCode="0%">
                  <c:v>0.86</c:v>
                </c:pt>
              </c:numCache>
            </c:numRef>
          </c:val>
        </c:ser>
        <c:ser>
          <c:idx val="4"/>
          <c:order val="4"/>
          <c:tx>
            <c:strRef>
              <c:f>'LOR (Level)'!$X$2</c:f>
              <c:strCache>
                <c:ptCount val="1"/>
                <c:pt idx="0">
                  <c:v>Green</c:v>
                </c:pt>
              </c:strCache>
            </c:strRef>
          </c:tx>
          <c:spPr>
            <a:solidFill>
              <a:srgbClr val="CCFFCC"/>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(Level)'!$X$3:$X$15</c:f>
              <c:numCache>
                <c:formatCode>General</c:formatCode>
                <c:ptCount val="13"/>
                <c:pt idx="11" formatCode="0%">
                  <c:v>0</c:v>
                </c:pt>
              </c:numCache>
            </c:numRef>
          </c:val>
        </c:ser>
        <c:ser>
          <c:idx val="5"/>
          <c:order val="5"/>
          <c:tx>
            <c:strRef>
              <c:f>'LOR (Level)'!$Y$2</c:f>
              <c:strCache>
                <c:ptCount val="1"/>
                <c:pt idx="0">
                  <c:v>Orange</c:v>
                </c:pt>
              </c:strCache>
            </c:strRef>
          </c:tx>
          <c:spPr>
            <a:solidFill>
              <a:srgbClr val="FF9900"/>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(Level)'!$Y$3:$Y$15</c:f>
              <c:numCache>
                <c:formatCode>General</c:formatCode>
                <c:ptCount val="13"/>
                <c:pt idx="11" formatCode="0%">
                  <c:v>0</c:v>
                </c:pt>
              </c:numCache>
            </c:numRef>
          </c:val>
        </c:ser>
        <c:ser>
          <c:idx val="6"/>
          <c:order val="6"/>
          <c:tx>
            <c:strRef>
              <c:f>'LOR (Level)'!$Z$2</c:f>
              <c:strCache>
                <c:ptCount val="1"/>
                <c:pt idx="0">
                  <c:v>Red</c:v>
                </c:pt>
              </c:strCache>
            </c:strRef>
          </c:tx>
          <c:spPr>
            <a:solidFill>
              <a:srgbClr val="FF0000"/>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 (Level)'!$R$3:$R$15</c:f>
              <c:strCache>
                <c:ptCount val="11"/>
                <c:pt idx="2">
                  <c:v>2013/14</c:v>
                </c:pt>
                <c:pt idx="6">
                  <c:v>2014/15</c:v>
                </c:pt>
                <c:pt idx="10">
                  <c:v>2015/16</c:v>
                </c:pt>
              </c:strCache>
            </c:strRef>
          </c:cat>
          <c:val>
            <c:numRef>
              <c:f>'LOR (Level)'!$Z$3:$Z$15</c:f>
              <c:numCache>
                <c:formatCode>General</c:formatCode>
                <c:ptCount val="13"/>
                <c:pt idx="11" formatCode="0%">
                  <c:v>0</c:v>
                </c:pt>
              </c:numCache>
            </c:numRef>
          </c:val>
        </c:ser>
        <c:dLbls>
          <c:showLegendKey val="0"/>
          <c:showVal val="0"/>
          <c:showCatName val="0"/>
          <c:showSerName val="0"/>
          <c:showPercent val="0"/>
          <c:showBubbleSize val="0"/>
        </c:dLbls>
        <c:gapWidth val="0"/>
        <c:overlap val="100"/>
        <c:axId val="200485888"/>
        <c:axId val="200495872"/>
      </c:barChart>
      <c:barChart>
        <c:barDir val="col"/>
        <c:grouping val="stacked"/>
        <c:varyColors val="0"/>
        <c:ser>
          <c:idx val="8"/>
          <c:order val="7"/>
          <c:tx>
            <c:strRef>
              <c:f>'LOR (Level)'!$S$2</c:f>
              <c:strCache>
                <c:ptCount val="1"/>
                <c:pt idx="0">
                  <c:v>Sector success rate</c:v>
                </c:pt>
              </c:strCache>
            </c:strRef>
          </c:tx>
          <c:spPr>
            <a:noFill/>
            <a:ln>
              <a:noFill/>
            </a:ln>
          </c:spPr>
          <c:invertIfNegative val="0"/>
          <c:cat>
            <c:strRef>
              <c:f>'LOR (Level)'!$R$3:$R$15</c:f>
              <c:strCache>
                <c:ptCount val="11"/>
                <c:pt idx="2">
                  <c:v>2013/14</c:v>
                </c:pt>
                <c:pt idx="6">
                  <c:v>2014/15</c:v>
                </c:pt>
                <c:pt idx="10">
                  <c:v>2015/16</c:v>
                </c:pt>
              </c:strCache>
            </c:strRef>
          </c:cat>
          <c:val>
            <c:numRef>
              <c:f>'LOR (Level)'!$S$3:$S$15</c:f>
              <c:numCache>
                <c:formatCode>0.00%</c:formatCode>
                <c:ptCount val="13"/>
                <c:pt idx="0">
                  <c:v>0.85918987423169879</c:v>
                </c:pt>
                <c:pt idx="12">
                  <c:v>0.85918987423169879</c:v>
                </c:pt>
              </c:numCache>
            </c:numRef>
          </c:val>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00499200"/>
        <c:axId val="200497408"/>
      </c:barChart>
      <c:catAx>
        <c:axId val="200485888"/>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00495872"/>
        <c:crosses val="autoZero"/>
        <c:auto val="0"/>
        <c:lblAlgn val="ctr"/>
        <c:lblOffset val="100"/>
        <c:noMultiLvlLbl val="0"/>
      </c:catAx>
      <c:valAx>
        <c:axId val="200495872"/>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00485888"/>
        <c:crosses val="autoZero"/>
        <c:crossBetween val="midCat"/>
        <c:majorUnit val="0.2"/>
        <c:minorUnit val="2.0000000000000004E-2"/>
      </c:valAx>
      <c:valAx>
        <c:axId val="200497408"/>
        <c:scaling>
          <c:orientation val="minMax"/>
        </c:scaling>
        <c:delete val="1"/>
        <c:axPos val="r"/>
        <c:numFmt formatCode="0.00%" sourceLinked="1"/>
        <c:majorTickMark val="out"/>
        <c:minorTickMark val="none"/>
        <c:tickLblPos val="nextTo"/>
        <c:crossAx val="200499200"/>
        <c:crosses val="max"/>
        <c:crossBetween val="midCat"/>
      </c:valAx>
      <c:catAx>
        <c:axId val="200499200"/>
        <c:scaling>
          <c:orientation val="minMax"/>
        </c:scaling>
        <c:delete val="1"/>
        <c:axPos val="t"/>
        <c:numFmt formatCode="General" sourceLinked="1"/>
        <c:majorTickMark val="none"/>
        <c:minorTickMark val="none"/>
        <c:tickLblPos val="nextTo"/>
        <c:crossAx val="200497408"/>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16"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emf"/><Relationship Id="rId7" Type="http://schemas.openxmlformats.org/officeDocument/2006/relationships/image" Target="../media/image11.png"/><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jpeg"/><Relationship Id="rId9" Type="http://schemas.openxmlformats.org/officeDocument/2006/relationships/image" Target="../media/image1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49</xdr:row>
      <xdr:rowOff>66675</xdr:rowOff>
    </xdr:from>
    <xdr:to>
      <xdr:col>0</xdr:col>
      <xdr:colOff>2324100</xdr:colOff>
      <xdr:row>54</xdr:row>
      <xdr:rowOff>114300</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1" r="51669" b="8696"/>
        <a:stretch/>
      </xdr:blipFill>
      <xdr:spPr bwMode="auto">
        <a:xfrm>
          <a:off x="38100" y="13468350"/>
          <a:ext cx="228600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31</xdr:row>
      <xdr:rowOff>104775</xdr:rowOff>
    </xdr:from>
    <xdr:to>
      <xdr:col>0</xdr:col>
      <xdr:colOff>5017479</xdr:colOff>
      <xdr:row>47</xdr:row>
      <xdr:rowOff>57150</xdr:rowOff>
    </xdr:to>
    <xdr:pic>
      <xdr:nvPicPr>
        <xdr:cNvPr id="3" name="Picture 2"/>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bwMode="auto">
        <a:xfrm>
          <a:off x="85725" y="9677400"/>
          <a:ext cx="4931754" cy="30003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57150</xdr:colOff>
      <xdr:row>63</xdr:row>
      <xdr:rowOff>185487</xdr:rowOff>
    </xdr:from>
    <xdr:to>
      <xdr:col>0</xdr:col>
      <xdr:colOff>5076825</xdr:colOff>
      <xdr:row>71</xdr:row>
      <xdr:rowOff>61931</xdr:rowOff>
    </xdr:to>
    <xdr:pic>
      <xdr:nvPicPr>
        <xdr:cNvPr id="4" name="Picture 3"/>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bwMode="auto">
        <a:xfrm>
          <a:off x="57150" y="17025687"/>
          <a:ext cx="5019675" cy="1400444"/>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4943475</xdr:colOff>
      <xdr:row>0</xdr:row>
      <xdr:rowOff>66675</xdr:rowOff>
    </xdr:from>
    <xdr:to>
      <xdr:col>0</xdr:col>
      <xdr:colOff>6419850</xdr:colOff>
      <xdr:row>7</xdr:row>
      <xdr:rowOff>66675</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43475" y="66675"/>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65</xdr:row>
      <xdr:rowOff>0</xdr:rowOff>
    </xdr:from>
    <xdr:to>
      <xdr:col>0</xdr:col>
      <xdr:colOff>2257425</xdr:colOff>
      <xdr:row>70</xdr:row>
      <xdr:rowOff>0</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19" r="51308" b="7829"/>
        <a:stretch/>
      </xdr:blipFill>
      <xdr:spPr bwMode="auto">
        <a:xfrm>
          <a:off x="95250" y="16002000"/>
          <a:ext cx="216217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5429250</xdr:colOff>
      <xdr:row>90</xdr:row>
      <xdr:rowOff>95250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964400"/>
          <a:ext cx="54292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5429250</xdr:colOff>
      <xdr:row>47</xdr:row>
      <xdr:rowOff>114300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286875"/>
          <a:ext cx="5429250"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4314825</xdr:colOff>
      <xdr:row>0</xdr:row>
      <xdr:rowOff>57150</xdr:rowOff>
    </xdr:from>
    <xdr:to>
      <xdr:col>0</xdr:col>
      <xdr:colOff>5509986</xdr:colOff>
      <xdr:row>5</xdr:row>
      <xdr:rowOff>171450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14825" y="57150"/>
          <a:ext cx="1195161"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13</xdr:row>
      <xdr:rowOff>172769</xdr:rowOff>
    </xdr:from>
    <xdr:to>
      <xdr:col>0</xdr:col>
      <xdr:colOff>4372745</xdr:colOff>
      <xdr:row>27</xdr:row>
      <xdr:rowOff>142875</xdr:rowOff>
    </xdr:to>
    <xdr:pic>
      <xdr:nvPicPr>
        <xdr:cNvPr id="6" name="Picture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38100" y="4182794"/>
          <a:ext cx="4334645" cy="263710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66675</xdr:colOff>
      <xdr:row>51</xdr:row>
      <xdr:rowOff>0</xdr:rowOff>
    </xdr:from>
    <xdr:to>
      <xdr:col>0</xdr:col>
      <xdr:colOff>4800600</xdr:colOff>
      <xdr:row>57</xdr:row>
      <xdr:rowOff>177722</xdr:rowOff>
    </xdr:to>
    <xdr:pic>
      <xdr:nvPicPr>
        <xdr:cNvPr id="7" name="Picture 6"/>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66675" y="12144375"/>
          <a:ext cx="4733925" cy="132072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71</xdr:row>
      <xdr:rowOff>9524</xdr:rowOff>
    </xdr:from>
    <xdr:to>
      <xdr:col>0</xdr:col>
      <xdr:colOff>6276975</xdr:colOff>
      <xdr:row>76</xdr:row>
      <xdr:rowOff>95249</xdr:rowOff>
    </xdr:to>
    <xdr:pic>
      <xdr:nvPicPr>
        <xdr:cNvPr id="8" name="Picture 7"/>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47625" y="17116424"/>
          <a:ext cx="6229350" cy="10382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47624</xdr:colOff>
      <xdr:row>97</xdr:row>
      <xdr:rowOff>200024</xdr:rowOff>
    </xdr:from>
    <xdr:to>
      <xdr:col>0</xdr:col>
      <xdr:colOff>5573611</xdr:colOff>
      <xdr:row>116</xdr:row>
      <xdr:rowOff>66674</xdr:rowOff>
    </xdr:to>
    <xdr:pic>
      <xdr:nvPicPr>
        <xdr:cNvPr id="9" name="Picture 8"/>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47624" y="23650574"/>
          <a:ext cx="5525987" cy="3667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57150</xdr:colOff>
      <xdr:row>120</xdr:row>
      <xdr:rowOff>190500</xdr:rowOff>
    </xdr:from>
    <xdr:to>
      <xdr:col>0</xdr:col>
      <xdr:colOff>6090104</xdr:colOff>
      <xdr:row>138</xdr:row>
      <xdr:rowOff>180975</xdr:rowOff>
    </xdr:to>
    <xdr:pic>
      <xdr:nvPicPr>
        <xdr:cNvPr id="10" name="Picture 9"/>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bwMode="auto">
        <a:xfrm>
          <a:off x="57150" y="28879800"/>
          <a:ext cx="6032954" cy="3581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171450</xdr:rowOff>
        </xdr:from>
        <xdr:to>
          <xdr:col>4</xdr:col>
          <xdr:colOff>0</xdr:colOff>
          <xdr:row>21</xdr:row>
          <xdr:rowOff>152400</xdr:rowOff>
        </xdr:to>
        <xdr:sp macro="" textlink="">
          <xdr:nvSpPr>
            <xdr:cNvPr id="21505" name="Group Box 1" hidden="1">
              <a:extLst>
                <a:ext uri="{63B3BB69-23CF-44E3-9099-C40C66FF867C}">
                  <a14:compatExt spid="_x0000_s215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Select Further Education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xdr:row>
          <xdr:rowOff>9525</xdr:rowOff>
        </xdr:from>
        <xdr:to>
          <xdr:col>3</xdr:col>
          <xdr:colOff>533400</xdr:colOff>
          <xdr:row>3</xdr:row>
          <xdr:rowOff>123825</xdr:rowOff>
        </xdr:to>
        <xdr:sp macro="" textlink="">
          <xdr:nvSpPr>
            <xdr:cNvPr id="21506" name="Option 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Bridgend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xdr:row>
          <xdr:rowOff>47625</xdr:rowOff>
        </xdr:from>
        <xdr:to>
          <xdr:col>3</xdr:col>
          <xdr:colOff>533400</xdr:colOff>
          <xdr:row>10</xdr:row>
          <xdr:rowOff>152400</xdr:rowOff>
        </xdr:to>
        <xdr:sp macro="" textlink="">
          <xdr:nvSpPr>
            <xdr:cNvPr id="21507" name="Option Button 3" hidden="1">
              <a:extLst>
                <a:ext uri="{63B3BB69-23CF-44E3-9099-C40C66FF867C}">
                  <a14:compatExt spid="_x0000_s21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Sir 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57150</xdr:rowOff>
        </xdr:from>
        <xdr:to>
          <xdr:col>3</xdr:col>
          <xdr:colOff>533400</xdr:colOff>
          <xdr:row>7</xdr:row>
          <xdr:rowOff>171450</xdr:rowOff>
        </xdr:to>
        <xdr:sp macro="" textlink="">
          <xdr:nvSpPr>
            <xdr:cNvPr id="21508" name="Option Button 4" hidden="1">
              <a:extLst>
                <a:ext uri="{63B3BB69-23CF-44E3-9099-C40C66FF867C}">
                  <a14:compatExt spid="_x0000_s21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Ceredigion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xdr:row>
          <xdr:rowOff>142875</xdr:rowOff>
        </xdr:from>
        <xdr:to>
          <xdr:col>3</xdr:col>
          <xdr:colOff>533400</xdr:colOff>
          <xdr:row>9</xdr:row>
          <xdr:rowOff>57150</xdr:rowOff>
        </xdr:to>
        <xdr:sp macro="" textlink="">
          <xdr:nvSpPr>
            <xdr:cNvPr id="21509" name="Option Button 5" hidden="1">
              <a:extLst>
                <a:ext uri="{63B3BB69-23CF-44E3-9099-C40C66FF867C}">
                  <a14:compatExt spid="_x0000_s21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Gwent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13</xdr:row>
          <xdr:rowOff>114300</xdr:rowOff>
        </xdr:from>
        <xdr:to>
          <xdr:col>3</xdr:col>
          <xdr:colOff>533400</xdr:colOff>
          <xdr:row>15</xdr:row>
          <xdr:rowOff>28575</xdr:rowOff>
        </xdr:to>
        <xdr:sp macro="" textlink="">
          <xdr:nvSpPr>
            <xdr:cNvPr id="21510" name="Option Button 6" hidden="1">
              <a:extLst>
                <a:ext uri="{63B3BB69-23CF-44E3-9099-C40C66FF867C}">
                  <a14:compatExt spid="_x0000_s21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Gwrp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85725</xdr:rowOff>
        </xdr:from>
        <xdr:to>
          <xdr:col>3</xdr:col>
          <xdr:colOff>533400</xdr:colOff>
          <xdr:row>18</xdr:row>
          <xdr:rowOff>9525</xdr:rowOff>
        </xdr:to>
        <xdr:sp macro="" textlink="">
          <xdr:nvSpPr>
            <xdr:cNvPr id="21511" name="Option Button 7" hidden="1">
              <a:extLst>
                <a:ext uri="{63B3BB69-23CF-44E3-9099-C40C66FF867C}">
                  <a14:compatExt spid="_x0000_s21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Tydfil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17</xdr:row>
          <xdr:rowOff>171450</xdr:rowOff>
        </xdr:from>
        <xdr:to>
          <xdr:col>3</xdr:col>
          <xdr:colOff>533400</xdr:colOff>
          <xdr:row>19</xdr:row>
          <xdr:rowOff>85725</xdr:rowOff>
        </xdr:to>
        <xdr:sp macro="" textlink="">
          <xdr:nvSpPr>
            <xdr:cNvPr id="21512" name="Option Button 8" hidden="1">
              <a:extLst>
                <a:ext uri="{63B3BB69-23CF-44E3-9099-C40C66FF867C}">
                  <a14:compatExt spid="_x0000_s21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19</xdr:row>
          <xdr:rowOff>57150</xdr:rowOff>
        </xdr:from>
        <xdr:to>
          <xdr:col>3</xdr:col>
          <xdr:colOff>533400</xdr:colOff>
          <xdr:row>20</xdr:row>
          <xdr:rowOff>171450</xdr:rowOff>
        </xdr:to>
        <xdr:sp macro="" textlink="">
          <xdr:nvSpPr>
            <xdr:cNvPr id="21513" name="Option Button 9" hidden="1">
              <a:extLst>
                <a:ext uri="{63B3BB69-23CF-44E3-9099-C40C66FF867C}">
                  <a14:compatExt spid="_x0000_s21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St David's Sixth Form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xdr:row>
          <xdr:rowOff>19050</xdr:rowOff>
        </xdr:from>
        <xdr:to>
          <xdr:col>3</xdr:col>
          <xdr:colOff>533400</xdr:colOff>
          <xdr:row>13</xdr:row>
          <xdr:rowOff>133350</xdr:rowOff>
        </xdr:to>
        <xdr:sp macro="" textlink="">
          <xdr:nvSpPr>
            <xdr:cNvPr id="21514" name="Option Button 10" hidden="1">
              <a:extLst>
                <a:ext uri="{63B3BB69-23CF-44E3-9099-C40C66FF867C}">
                  <a14:compatExt spid="_x0000_s21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xdr:row>
          <xdr:rowOff>95250</xdr:rowOff>
        </xdr:from>
        <xdr:to>
          <xdr:col>3</xdr:col>
          <xdr:colOff>533400</xdr:colOff>
          <xdr:row>5</xdr:row>
          <xdr:rowOff>9525</xdr:rowOff>
        </xdr:to>
        <xdr:sp macro="" textlink="">
          <xdr:nvSpPr>
            <xdr:cNvPr id="21515" name="Option Button 11" hidden="1">
              <a:extLst>
                <a:ext uri="{63B3BB69-23CF-44E3-9099-C40C66FF867C}">
                  <a14:compatExt spid="_x0000_s21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xdr:row>
          <xdr:rowOff>171450</xdr:rowOff>
        </xdr:from>
        <xdr:to>
          <xdr:col>3</xdr:col>
          <xdr:colOff>533400</xdr:colOff>
          <xdr:row>6</xdr:row>
          <xdr:rowOff>95250</xdr:rowOff>
        </xdr:to>
        <xdr:sp macro="" textlink="">
          <xdr:nvSpPr>
            <xdr:cNvPr id="21516" name="Option Button 12" hidden="1">
              <a:extLst>
                <a:ext uri="{63B3BB69-23CF-44E3-9099-C40C66FF867C}">
                  <a14:compatExt spid="_x0000_s21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123825</xdr:rowOff>
        </xdr:from>
        <xdr:to>
          <xdr:col>3</xdr:col>
          <xdr:colOff>533400</xdr:colOff>
          <xdr:row>12</xdr:row>
          <xdr:rowOff>47625</xdr:rowOff>
        </xdr:to>
        <xdr:sp macro="" textlink="">
          <xdr:nvSpPr>
            <xdr:cNvPr id="21517" name="Option Button 13" hidden="1">
              <a:extLst>
                <a:ext uri="{63B3BB69-23CF-44E3-9099-C40C66FF867C}">
                  <a14:compatExt spid="_x0000_s21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Y Cymoedd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15</xdr:row>
          <xdr:rowOff>0</xdr:rowOff>
        </xdr:from>
        <xdr:to>
          <xdr:col>3</xdr:col>
          <xdr:colOff>533400</xdr:colOff>
          <xdr:row>16</xdr:row>
          <xdr:rowOff>114300</xdr:rowOff>
        </xdr:to>
        <xdr:sp macro="" textlink="">
          <xdr:nvSpPr>
            <xdr:cNvPr id="21518" name="Option Button 14" hidden="1">
              <a:extLst>
                <a:ext uri="{63B3BB69-23CF-44E3-9099-C40C66FF867C}">
                  <a14:compatExt spid="_x0000_s21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Grwp NPTC Group</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18</xdr:row>
      <xdr:rowOff>114300</xdr:rowOff>
    </xdr:from>
    <xdr:to>
      <xdr:col>12</xdr:col>
      <xdr:colOff>657225</xdr:colOff>
      <xdr:row>20</xdr:row>
      <xdr:rowOff>171450</xdr:rowOff>
    </xdr:to>
    <xdr:sp macro="" textlink="">
      <xdr:nvSpPr>
        <xdr:cNvPr id="3" name="Line 18"/>
        <xdr:cNvSpPr>
          <a:spLocks noChangeShapeType="1"/>
        </xdr:cNvSpPr>
      </xdr:nvSpPr>
      <xdr:spPr bwMode="auto">
        <a:xfrm>
          <a:off x="7372350" y="452437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88108</xdr:colOff>
      <xdr:row>1</xdr:row>
      <xdr:rowOff>21435</xdr:rowOff>
    </xdr:from>
    <xdr:to>
      <xdr:col>10</xdr:col>
      <xdr:colOff>1057275</xdr:colOff>
      <xdr:row>13</xdr:row>
      <xdr:rowOff>95249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0.62127</cdr:x>
      <cdr:y>0.94284</cdr:y>
    </cdr:from>
    <cdr:to>
      <cdr:x>0.72123</cdr:x>
      <cdr:y>0.94407</cdr:y>
    </cdr:to>
    <cdr:cxnSp macro="">
      <cdr:nvCxnSpPr>
        <cdr:cNvPr id="4" name="Straight Connector 3"/>
        <cdr:cNvCxnSpPr/>
      </cdr:nvCxnSpPr>
      <cdr:spPr>
        <a:xfrm xmlns:a="http://schemas.openxmlformats.org/drawingml/2006/main" flipV="1">
          <a:off x="4019548" y="3010738"/>
          <a:ext cx="646724" cy="3921"/>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0.71681</cdr:x>
      <cdr:y>0.90991</cdr:y>
    </cdr:from>
    <cdr:to>
      <cdr:x>0.96608</cdr:x>
      <cdr:y>0.97898</cdr:y>
    </cdr:to>
    <cdr:sp macro="" textlink="">
      <cdr:nvSpPr>
        <cdr:cNvPr id="3" name="TextBox 2"/>
        <cdr:cNvSpPr txBox="1"/>
      </cdr:nvSpPr>
      <cdr:spPr>
        <a:xfrm xmlns:a="http://schemas.openxmlformats.org/drawingml/2006/main">
          <a:off x="4629149" y="2886072"/>
          <a:ext cx="1609725"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2015/16 Sector Success Rate</a:t>
          </a:r>
        </a:p>
      </cdr:txBody>
    </cdr:sp>
  </cdr:relSizeAnchor>
</c:userShapes>
</file>

<file path=xl/drawings/drawing6.xml><?xml version="1.0" encoding="utf-8"?>
<xdr:wsDr xmlns:xdr="http://schemas.openxmlformats.org/drawingml/2006/spreadsheetDrawing" xmlns:a="http://schemas.openxmlformats.org/drawingml/2006/main">
  <xdr:twoCellAnchor>
    <xdr:from>
      <xdr:col>12</xdr:col>
      <xdr:colOff>657225</xdr:colOff>
      <xdr:row>18</xdr:row>
      <xdr:rowOff>114300</xdr:rowOff>
    </xdr:from>
    <xdr:to>
      <xdr:col>12</xdr:col>
      <xdr:colOff>657225</xdr:colOff>
      <xdr:row>20</xdr:row>
      <xdr:rowOff>171450</xdr:rowOff>
    </xdr:to>
    <xdr:sp macro="" textlink="">
      <xdr:nvSpPr>
        <xdr:cNvPr id="2" name="Line 18"/>
        <xdr:cNvSpPr>
          <a:spLocks noChangeShapeType="1"/>
        </xdr:cNvSpPr>
      </xdr:nvSpPr>
      <xdr:spPr bwMode="auto">
        <a:xfrm>
          <a:off x="9801225" y="3543300"/>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63501</xdr:colOff>
      <xdr:row>1</xdr:row>
      <xdr:rowOff>21167</xdr:rowOff>
    </xdr:from>
    <xdr:to>
      <xdr:col>9</xdr:col>
      <xdr:colOff>105834</xdr:colOff>
      <xdr:row>13</xdr:row>
      <xdr:rowOff>169333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0.56571</cdr:x>
      <cdr:y>0.94284</cdr:y>
    </cdr:from>
    <cdr:to>
      <cdr:x>0.66567</cdr:x>
      <cdr:y>0.94407</cdr:y>
    </cdr:to>
    <cdr:cxnSp macro="">
      <cdr:nvCxnSpPr>
        <cdr:cNvPr id="4" name="Straight Connector 3"/>
        <cdr:cNvCxnSpPr/>
      </cdr:nvCxnSpPr>
      <cdr:spPr>
        <a:xfrm xmlns:a="http://schemas.openxmlformats.org/drawingml/2006/main" flipV="1">
          <a:off x="2909751" y="2873775"/>
          <a:ext cx="514145" cy="3749"/>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0.66049</cdr:x>
      <cdr:y>0.91319</cdr:y>
    </cdr:from>
    <cdr:to>
      <cdr:x>0.96608</cdr:x>
      <cdr:y>0.97898</cdr:y>
    </cdr:to>
    <cdr:sp macro="" textlink="">
      <cdr:nvSpPr>
        <cdr:cNvPr id="3" name="TextBox 2"/>
        <cdr:cNvSpPr txBox="1"/>
      </cdr:nvSpPr>
      <cdr:spPr>
        <a:xfrm xmlns:a="http://schemas.openxmlformats.org/drawingml/2006/main">
          <a:off x="3397249" y="2783416"/>
          <a:ext cx="1571783" cy="200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2015/16 Sector Success Rate</a:t>
          </a: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333374</xdr:colOff>
      <xdr:row>16</xdr:row>
      <xdr:rowOff>161924</xdr:rowOff>
    </xdr:from>
    <xdr:to>
      <xdr:col>11</xdr:col>
      <xdr:colOff>304799</xdr:colOff>
      <xdr:row>16</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92"/>
  <sheetViews>
    <sheetView tabSelected="1" zoomScaleNormal="100" workbookViewId="0">
      <selection activeCell="B1" sqref="B1"/>
    </sheetView>
  </sheetViews>
  <sheetFormatPr defaultRowHeight="15"/>
  <cols>
    <col min="1" max="1" width="113.5546875" style="2" customWidth="1"/>
    <col min="2" max="16384" width="8.88671875" style="2"/>
  </cols>
  <sheetData>
    <row r="4" spans="1:1" ht="20.25">
      <c r="A4" s="1" t="s">
        <v>90</v>
      </c>
    </row>
    <row r="5" spans="1:1">
      <c r="A5" s="3" t="s">
        <v>91</v>
      </c>
    </row>
    <row r="7" spans="1:1">
      <c r="A7" s="4"/>
    </row>
    <row r="8" spans="1:1" ht="18">
      <c r="A8" s="5" t="s">
        <v>92</v>
      </c>
    </row>
    <row r="9" spans="1:1">
      <c r="A9" s="3"/>
    </row>
    <row r="10" spans="1:1" ht="42.75" customHeight="1">
      <c r="A10" s="6" t="s">
        <v>93</v>
      </c>
    </row>
    <row r="11" spans="1:1">
      <c r="A11" s="6"/>
    </row>
    <row r="12" spans="1:1" ht="18">
      <c r="A12" s="7" t="s">
        <v>94</v>
      </c>
    </row>
    <row r="13" spans="1:1">
      <c r="A13" s="6"/>
    </row>
    <row r="14" spans="1:1" ht="78" customHeight="1">
      <c r="A14" s="6" t="s">
        <v>95</v>
      </c>
    </row>
    <row r="15" spans="1:1">
      <c r="A15" s="6"/>
    </row>
    <row r="16" spans="1:1" ht="60" customHeight="1">
      <c r="A16" s="6" t="s">
        <v>96</v>
      </c>
    </row>
    <row r="17" spans="1:1">
      <c r="A17" s="6"/>
    </row>
    <row r="18" spans="1:1" ht="18">
      <c r="A18" s="7" t="s">
        <v>97</v>
      </c>
    </row>
    <row r="19" spans="1:1">
      <c r="A19" s="6"/>
    </row>
    <row r="20" spans="1:1" ht="49.5" customHeight="1">
      <c r="A20" s="6" t="s">
        <v>98</v>
      </c>
    </row>
    <row r="21" spans="1:1">
      <c r="A21" s="6"/>
    </row>
    <row r="22" spans="1:1">
      <c r="A22" s="6" t="s">
        <v>99</v>
      </c>
    </row>
    <row r="23" spans="1:1" ht="37.5" customHeight="1">
      <c r="A23" s="8" t="s">
        <v>100</v>
      </c>
    </row>
    <row r="24" spans="1:1" ht="42.75" customHeight="1">
      <c r="A24" s="9" t="s">
        <v>101</v>
      </c>
    </row>
    <row r="25" spans="1:1" ht="30.75">
      <c r="A25" s="9" t="s">
        <v>102</v>
      </c>
    </row>
    <row r="26" spans="1:1">
      <c r="A26" s="6"/>
    </row>
    <row r="27" spans="1:1" ht="19.5">
      <c r="A27" s="10" t="s">
        <v>103</v>
      </c>
    </row>
    <row r="28" spans="1:1">
      <c r="A28" s="6"/>
    </row>
    <row r="29" spans="1:1">
      <c r="A29" s="6" t="s">
        <v>104</v>
      </c>
    </row>
    <row r="30" spans="1:1">
      <c r="A30" s="6"/>
    </row>
    <row r="31" spans="1:1" ht="56.25" customHeight="1">
      <c r="A31" s="11" t="s">
        <v>105</v>
      </c>
    </row>
    <row r="32" spans="1:1">
      <c r="A32" s="6"/>
    </row>
    <row r="33" spans="1:2">
      <c r="A33" s="6"/>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344"/>
      <c r="B45" s="345"/>
    </row>
    <row r="46" spans="1:2">
      <c r="A46" s="344"/>
      <c r="B46" s="345"/>
    </row>
    <row r="47" spans="1:2">
      <c r="A47" s="344"/>
      <c r="B47" s="345"/>
    </row>
    <row r="48" spans="1:2">
      <c r="A48" s="3"/>
    </row>
    <row r="49" spans="1:2" ht="46.5" customHeight="1">
      <c r="A49" s="12" t="s">
        <v>106</v>
      </c>
    </row>
    <row r="50" spans="1:2">
      <c r="A50" s="6"/>
    </row>
    <row r="51" spans="1:2">
      <c r="A51" s="6"/>
    </row>
    <row r="52" spans="1:2">
      <c r="A52" s="13"/>
    </row>
    <row r="53" spans="1:2">
      <c r="A53" s="13"/>
    </row>
    <row r="54" spans="1:2">
      <c r="A54" s="13"/>
    </row>
    <row r="55" spans="1:2">
      <c r="A55" s="13"/>
    </row>
    <row r="56" spans="1:2">
      <c r="A56" s="6"/>
    </row>
    <row r="57" spans="1:2" ht="44.25" customHeight="1">
      <c r="A57" s="6" t="s">
        <v>107</v>
      </c>
    </row>
    <row r="58" spans="1:2">
      <c r="A58" s="6"/>
    </row>
    <row r="59" spans="1:2">
      <c r="A59" s="6" t="s">
        <v>108</v>
      </c>
    </row>
    <row r="60" spans="1:2" ht="19.5" customHeight="1">
      <c r="A60" s="14" t="s">
        <v>109</v>
      </c>
    </row>
    <row r="61" spans="1:2" ht="28.5" customHeight="1">
      <c r="A61" s="14" t="s">
        <v>110</v>
      </c>
    </row>
    <row r="62" spans="1:2">
      <c r="A62" s="37"/>
      <c r="B62" s="37"/>
    </row>
    <row r="63" spans="1:2" ht="28.5" customHeight="1">
      <c r="A63" s="6" t="s">
        <v>111</v>
      </c>
    </row>
    <row r="64" spans="1:2">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ht="19.5">
      <c r="A74" s="10" t="s">
        <v>112</v>
      </c>
    </row>
    <row r="75" spans="1:1">
      <c r="A75" s="6"/>
    </row>
    <row r="76" spans="1:1" ht="45.75" customHeight="1">
      <c r="A76" s="6" t="s">
        <v>113</v>
      </c>
    </row>
    <row r="77" spans="1:1">
      <c r="A77" s="6"/>
    </row>
    <row r="78" spans="1:1" ht="107.25" customHeight="1">
      <c r="A78" s="12" t="s">
        <v>114</v>
      </c>
    </row>
    <row r="79" spans="1:1" ht="19.5">
      <c r="A79" s="10" t="s">
        <v>115</v>
      </c>
    </row>
    <row r="80" spans="1:1">
      <c r="A80" s="6"/>
    </row>
    <row r="81" spans="1:1" ht="49.5" customHeight="1">
      <c r="A81" s="6" t="s">
        <v>116</v>
      </c>
    </row>
    <row r="82" spans="1:1">
      <c r="A82" s="9" t="s">
        <v>117</v>
      </c>
    </row>
    <row r="83" spans="1:1" ht="33" customHeight="1">
      <c r="A83" s="9" t="s">
        <v>118</v>
      </c>
    </row>
    <row r="84" spans="1:1">
      <c r="A84" s="6"/>
    </row>
    <row r="85" spans="1:1" ht="56.25" customHeight="1">
      <c r="A85" s="6" t="s">
        <v>119</v>
      </c>
    </row>
    <row r="86" spans="1:1">
      <c r="A86" s="6"/>
    </row>
    <row r="87" spans="1:1" ht="63.75" customHeight="1">
      <c r="A87" s="6" t="s">
        <v>120</v>
      </c>
    </row>
    <row r="88" spans="1:1">
      <c r="A88" s="6"/>
    </row>
    <row r="89" spans="1:1" ht="18">
      <c r="A89" s="7" t="s">
        <v>121</v>
      </c>
    </row>
    <row r="90" spans="1:1">
      <c r="A90" s="6"/>
    </row>
    <row r="91" spans="1:1" ht="58.5" customHeight="1">
      <c r="A91" s="15" t="s">
        <v>122</v>
      </c>
    </row>
    <row r="92" spans="1:1">
      <c r="A92" s="16">
        <v>42768</v>
      </c>
    </row>
  </sheetData>
  <sheetProtection password="838C" sheet="1" objects="1" scenarios="1" selectLockedCells="1" selectUnlockedCells="1"/>
  <mergeCells count="2">
    <mergeCell ref="A45:A47"/>
    <mergeCell ref="B45:B47"/>
  </mergeCells>
  <pageMargins left="0.7" right="0.7" top="0.75" bottom="0.75" header="0.3" footer="0.3"/>
  <pageSetup paperSize="9" scale="93" orientation="portrait" horizontalDpi="300" verticalDpi="300" r:id="rId1"/>
  <rowBreaks count="2" manualBreakCount="2">
    <brk id="30" max="16383" man="1"/>
    <brk id="6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49"/>
  <sheetViews>
    <sheetView zoomScaleNormal="100" workbookViewId="0">
      <selection activeCell="B1" sqref="B1"/>
    </sheetView>
  </sheetViews>
  <sheetFormatPr defaultRowHeight="15"/>
  <cols>
    <col min="1" max="1" width="92.77734375" style="2" customWidth="1"/>
    <col min="2" max="16384" width="8.88671875" style="2"/>
  </cols>
  <sheetData>
    <row r="1" spans="1:2" ht="20.25">
      <c r="A1" s="1" t="s">
        <v>123</v>
      </c>
    </row>
    <row r="2" spans="1:2">
      <c r="A2" s="3" t="s">
        <v>124</v>
      </c>
    </row>
    <row r="3" spans="1:2">
      <c r="A3" s="3" t="s">
        <v>125</v>
      </c>
    </row>
    <row r="4" spans="1:2">
      <c r="A4" s="3"/>
    </row>
    <row r="5" spans="1:2">
      <c r="A5" s="3"/>
    </row>
    <row r="6" spans="1:2" ht="15.75">
      <c r="A6" s="17" t="s">
        <v>92</v>
      </c>
    </row>
    <row r="7" spans="1:2">
      <c r="A7" s="3"/>
    </row>
    <row r="8" spans="1:2" ht="69" customHeight="1">
      <c r="A8" s="6" t="s">
        <v>126</v>
      </c>
    </row>
    <row r="9" spans="1:2">
      <c r="A9" s="6"/>
    </row>
    <row r="10" spans="1:2" ht="75" customHeight="1">
      <c r="A10" s="6" t="s">
        <v>127</v>
      </c>
    </row>
    <row r="11" spans="1:2">
      <c r="A11" s="6"/>
    </row>
    <row r="12" spans="1:2" ht="15.75">
      <c r="A12" s="18" t="s">
        <v>128</v>
      </c>
    </row>
    <row r="13" spans="1:2">
      <c r="A13" s="6"/>
    </row>
    <row r="14" spans="1:2">
      <c r="A14" s="19" t="s">
        <v>129</v>
      </c>
      <c r="B14" s="19"/>
    </row>
    <row r="15" spans="1:2">
      <c r="B15" s="19"/>
    </row>
    <row r="16" spans="1:2">
      <c r="A16" s="19"/>
      <c r="B16" s="19"/>
    </row>
    <row r="17" spans="1:2">
      <c r="A17" s="19"/>
      <c r="B17" s="19"/>
    </row>
    <row r="18" spans="1:2">
      <c r="A18" s="19"/>
      <c r="B18" s="19"/>
    </row>
    <row r="19" spans="1:2">
      <c r="A19" s="19"/>
      <c r="B19" s="19"/>
    </row>
    <row r="20" spans="1:2">
      <c r="A20" s="19"/>
      <c r="B20" s="19"/>
    </row>
    <row r="21" spans="1:2">
      <c r="A21" s="19"/>
      <c r="B21" s="19"/>
    </row>
    <row r="22" spans="1:2">
      <c r="A22" s="19"/>
      <c r="B22" s="19"/>
    </row>
    <row r="23" spans="1:2">
      <c r="A23" s="36"/>
      <c r="B23" s="37"/>
    </row>
    <row r="24" spans="1:2">
      <c r="A24" s="36"/>
      <c r="B24" s="37"/>
    </row>
    <row r="25" spans="1:2">
      <c r="A25" s="36"/>
      <c r="B25" s="37"/>
    </row>
    <row r="26" spans="1:2">
      <c r="A26" s="36"/>
      <c r="B26" s="37"/>
    </row>
    <row r="27" spans="1:2">
      <c r="A27" s="36"/>
      <c r="B27" s="37"/>
    </row>
    <row r="28" spans="1:2">
      <c r="A28" s="6"/>
    </row>
    <row r="29" spans="1:2" ht="30">
      <c r="A29" s="6" t="s">
        <v>130</v>
      </c>
    </row>
    <row r="30" spans="1:2">
      <c r="A30" s="6"/>
    </row>
    <row r="31" spans="1:2">
      <c r="A31" s="6" t="s">
        <v>131</v>
      </c>
    </row>
    <row r="32" spans="1:2">
      <c r="A32" s="9" t="s">
        <v>132</v>
      </c>
    </row>
    <row r="33" spans="1:3" ht="28.5" customHeight="1">
      <c r="A33" s="9" t="s">
        <v>133</v>
      </c>
    </row>
    <row r="34" spans="1:3">
      <c r="A34" s="6"/>
    </row>
    <row r="35" spans="1:3" ht="42" customHeight="1">
      <c r="A35" s="6" t="s">
        <v>134</v>
      </c>
    </row>
    <row r="36" spans="1:3">
      <c r="A36" s="6"/>
    </row>
    <row r="37" spans="1:3">
      <c r="A37" s="6" t="s">
        <v>135</v>
      </c>
    </row>
    <row r="38" spans="1:3">
      <c r="A38" s="20"/>
    </row>
    <row r="39" spans="1:3">
      <c r="A39" s="6"/>
    </row>
    <row r="40" spans="1:3">
      <c r="A40" s="348"/>
      <c r="B40" s="349"/>
      <c r="C40" s="38"/>
    </row>
    <row r="41" spans="1:3">
      <c r="A41" s="348"/>
      <c r="B41" s="349"/>
      <c r="C41" s="38"/>
    </row>
    <row r="42" spans="1:3">
      <c r="A42" s="21"/>
      <c r="B42" s="22"/>
      <c r="C42" s="22"/>
    </row>
    <row r="43" spans="1:3">
      <c r="A43" s="348"/>
      <c r="B43" s="349"/>
      <c r="C43" s="38"/>
    </row>
    <row r="44" spans="1:3">
      <c r="A44" s="348"/>
      <c r="B44" s="349"/>
      <c r="C44" s="38"/>
    </row>
    <row r="45" spans="1:3">
      <c r="A45" s="23"/>
      <c r="B45" s="22"/>
      <c r="C45" s="22"/>
    </row>
    <row r="46" spans="1:3">
      <c r="A46" s="348"/>
      <c r="B46" s="349"/>
      <c r="C46" s="38"/>
    </row>
    <row r="47" spans="1:3">
      <c r="A47" s="348"/>
      <c r="B47" s="349"/>
      <c r="C47" s="346"/>
    </row>
    <row r="48" spans="1:3">
      <c r="A48" s="348"/>
      <c r="B48" s="349"/>
      <c r="C48" s="346"/>
    </row>
    <row r="49" spans="1:5" ht="30">
      <c r="A49" s="6" t="s">
        <v>136</v>
      </c>
    </row>
    <row r="50" spans="1:5">
      <c r="A50" s="6"/>
    </row>
    <row r="51" spans="1:5">
      <c r="A51" s="24" t="s">
        <v>137</v>
      </c>
    </row>
    <row r="52" spans="1:5">
      <c r="A52" s="347"/>
      <c r="B52" s="347"/>
      <c r="C52" s="39"/>
      <c r="D52" s="39"/>
      <c r="E52" s="39"/>
    </row>
    <row r="53" spans="1:5">
      <c r="A53" s="25"/>
      <c r="B53" s="26"/>
      <c r="C53" s="27"/>
      <c r="D53" s="28"/>
      <c r="E53" s="29"/>
    </row>
    <row r="54" spans="1:5">
      <c r="A54" s="25"/>
      <c r="B54" s="26"/>
      <c r="C54" s="27"/>
      <c r="D54" s="28"/>
      <c r="E54" s="29"/>
    </row>
    <row r="55" spans="1:5">
      <c r="A55" s="25"/>
      <c r="B55" s="26"/>
      <c r="C55" s="27"/>
      <c r="D55" s="28"/>
      <c r="E55" s="29"/>
    </row>
    <row r="56" spans="1:5">
      <c r="A56" s="25"/>
      <c r="B56" s="26"/>
      <c r="C56" s="27"/>
      <c r="D56" s="28"/>
      <c r="E56" s="29"/>
    </row>
    <row r="57" spans="1:5">
      <c r="A57" s="25"/>
      <c r="B57" s="26"/>
      <c r="C57" s="27"/>
      <c r="D57" s="28"/>
      <c r="E57" s="29"/>
    </row>
    <row r="58" spans="1:5">
      <c r="A58" s="25"/>
      <c r="B58" s="26"/>
      <c r="C58" s="27"/>
      <c r="D58" s="28"/>
      <c r="E58" s="29"/>
    </row>
    <row r="59" spans="1:5" ht="61.5" customHeight="1">
      <c r="A59" s="6" t="s">
        <v>138</v>
      </c>
    </row>
    <row r="60" spans="1:5" ht="31.5" customHeight="1">
      <c r="A60" s="30" t="s">
        <v>139</v>
      </c>
    </row>
    <row r="61" spans="1:5" ht="31.5" customHeight="1">
      <c r="A61" s="30" t="s">
        <v>140</v>
      </c>
    </row>
    <row r="62" spans="1:5" ht="9.75" customHeight="1">
      <c r="A62" s="6"/>
    </row>
    <row r="63" spans="1:5">
      <c r="A63" s="6" t="s">
        <v>141</v>
      </c>
    </row>
    <row r="64" spans="1:5" ht="12.75" customHeight="1">
      <c r="A64" s="6"/>
    </row>
    <row r="65" spans="1:1" ht="36.75" customHeight="1">
      <c r="A65" s="6" t="s">
        <v>142</v>
      </c>
    </row>
    <row r="66" spans="1:1">
      <c r="A66" s="20"/>
    </row>
    <row r="67" spans="1:1" ht="15.75">
      <c r="A67" s="31"/>
    </row>
    <row r="68" spans="1:1" ht="15.75">
      <c r="A68" s="31"/>
    </row>
    <row r="69" spans="1:1" ht="15.75">
      <c r="A69" s="31"/>
    </row>
    <row r="70" spans="1:1" ht="9" customHeight="1">
      <c r="A70" s="31"/>
    </row>
    <row r="71" spans="1:1" ht="15.75">
      <c r="A71" s="18" t="s">
        <v>143</v>
      </c>
    </row>
    <row r="72" spans="1:1">
      <c r="A72" s="6"/>
    </row>
    <row r="73" spans="1:1">
      <c r="A73" s="6"/>
    </row>
    <row r="74" spans="1:1">
      <c r="A74" s="6"/>
    </row>
    <row r="75" spans="1:1">
      <c r="A75" s="6"/>
    </row>
    <row r="76" spans="1:1">
      <c r="A76" s="6"/>
    </row>
    <row r="77" spans="1:1">
      <c r="A77" s="6"/>
    </row>
    <row r="78" spans="1:1">
      <c r="A78" s="24" t="s">
        <v>12</v>
      </c>
    </row>
    <row r="79" spans="1:1">
      <c r="A79" s="6"/>
    </row>
    <row r="80" spans="1:1" ht="45">
      <c r="A80" s="6" t="s">
        <v>144</v>
      </c>
    </row>
    <row r="81" spans="1:2">
      <c r="A81" s="6"/>
    </row>
    <row r="82" spans="1:2">
      <c r="A82" s="24" t="s">
        <v>16</v>
      </c>
    </row>
    <row r="83" spans="1:2">
      <c r="A83" s="6"/>
    </row>
    <row r="84" spans="1:2">
      <c r="A84" s="6" t="s">
        <v>145</v>
      </c>
    </row>
    <row r="85" spans="1:2">
      <c r="A85" s="37"/>
      <c r="B85" s="37"/>
    </row>
    <row r="86" spans="1:2">
      <c r="A86" s="37"/>
      <c r="B86" s="37"/>
    </row>
    <row r="87" spans="1:2">
      <c r="A87" s="37"/>
      <c r="B87" s="37"/>
    </row>
    <row r="88" spans="1:2">
      <c r="A88" s="37"/>
      <c r="B88" s="37"/>
    </row>
    <row r="89" spans="1:2">
      <c r="A89" s="37"/>
      <c r="B89" s="37"/>
    </row>
    <row r="90" spans="1:2">
      <c r="A90" s="37"/>
      <c r="B90" s="37"/>
    </row>
    <row r="91" spans="1:2">
      <c r="A91" s="37"/>
      <c r="B91" s="37"/>
    </row>
    <row r="92" spans="1:2" ht="30">
      <c r="A92" s="6" t="s">
        <v>146</v>
      </c>
    </row>
    <row r="93" spans="1:2">
      <c r="A93" s="6"/>
    </row>
    <row r="94" spans="1:2">
      <c r="A94" s="24" t="s">
        <v>147</v>
      </c>
    </row>
    <row r="95" spans="1:2">
      <c r="A95" s="6"/>
    </row>
    <row r="96" spans="1:2" ht="87.75" customHeight="1">
      <c r="A96" s="6" t="s">
        <v>148</v>
      </c>
    </row>
    <row r="97" spans="1:1" ht="6.75" customHeight="1">
      <c r="A97" s="6"/>
    </row>
    <row r="98" spans="1:1" ht="15.75">
      <c r="A98" s="18" t="s">
        <v>149</v>
      </c>
    </row>
    <row r="99" spans="1:1" ht="15.75">
      <c r="A99" s="18"/>
    </row>
    <row r="100" spans="1:1" ht="15.75">
      <c r="A100" s="18"/>
    </row>
    <row r="101" spans="1:1" ht="15.75">
      <c r="A101" s="18"/>
    </row>
    <row r="102" spans="1:1" ht="15.75">
      <c r="A102" s="18"/>
    </row>
    <row r="103" spans="1:1" ht="15.75">
      <c r="A103" s="18"/>
    </row>
    <row r="104" spans="1:1" ht="15.75">
      <c r="A104" s="18"/>
    </row>
    <row r="105" spans="1:1" ht="15.75">
      <c r="A105" s="18"/>
    </row>
    <row r="106" spans="1:1" ht="15.75">
      <c r="A106" s="18"/>
    </row>
    <row r="107" spans="1:1" ht="15.75">
      <c r="A107" s="18"/>
    </row>
    <row r="108" spans="1:1" ht="15.75">
      <c r="A108" s="18"/>
    </row>
    <row r="109" spans="1:1" ht="15.75">
      <c r="A109" s="18"/>
    </row>
    <row r="110" spans="1:1" ht="15.75">
      <c r="A110" s="18"/>
    </row>
    <row r="111" spans="1:1" ht="15.75">
      <c r="A111" s="18"/>
    </row>
    <row r="112" spans="1:1" ht="15.75">
      <c r="A112" s="18"/>
    </row>
    <row r="113" spans="1:1" ht="15.75">
      <c r="A113" s="18"/>
    </row>
    <row r="114" spans="1:1" ht="15.75">
      <c r="A114" s="18"/>
    </row>
    <row r="115" spans="1:1" ht="15.75">
      <c r="A115" s="18"/>
    </row>
    <row r="116" spans="1:1" ht="15.75">
      <c r="A116" s="18"/>
    </row>
    <row r="117" spans="1:1" ht="15.75">
      <c r="A117" s="18"/>
    </row>
    <row r="118" spans="1:1" ht="15.75">
      <c r="A118" s="18"/>
    </row>
    <row r="119" spans="1:1" ht="66" customHeight="1">
      <c r="A119" s="6" t="s">
        <v>150</v>
      </c>
    </row>
    <row r="120" spans="1:1" ht="15.75">
      <c r="A120" s="18"/>
    </row>
    <row r="121" spans="1:1" ht="15.75">
      <c r="A121" s="18" t="s">
        <v>151</v>
      </c>
    </row>
    <row r="122" spans="1:1" ht="15.75">
      <c r="A122" s="18"/>
    </row>
    <row r="123" spans="1:1" ht="15.75">
      <c r="A123" s="18"/>
    </row>
    <row r="124" spans="1:1" ht="15.75">
      <c r="A124" s="18"/>
    </row>
    <row r="125" spans="1:1" ht="15.75">
      <c r="A125" s="18"/>
    </row>
    <row r="126" spans="1:1" ht="15.75">
      <c r="A126" s="18"/>
    </row>
    <row r="127" spans="1:1" ht="15.75">
      <c r="A127" s="18"/>
    </row>
    <row r="128" spans="1:1" ht="15.75">
      <c r="A128" s="18"/>
    </row>
    <row r="129" spans="1:1" ht="15.75">
      <c r="A129" s="18"/>
    </row>
    <row r="130" spans="1:1" ht="15.75">
      <c r="A130" s="18"/>
    </row>
    <row r="131" spans="1:1" ht="15.75">
      <c r="A131" s="18"/>
    </row>
    <row r="132" spans="1:1" ht="15.75">
      <c r="A132" s="18"/>
    </row>
    <row r="133" spans="1:1" ht="15.75">
      <c r="A133" s="18"/>
    </row>
    <row r="134" spans="1:1" ht="15.75">
      <c r="A134" s="18"/>
    </row>
    <row r="135" spans="1:1" ht="15.75">
      <c r="A135" s="18"/>
    </row>
    <row r="136" spans="1:1" ht="15.75">
      <c r="A136" s="18"/>
    </row>
    <row r="137" spans="1:1" ht="15.75">
      <c r="A137" s="18"/>
    </row>
    <row r="138" spans="1:1">
      <c r="A138" s="6"/>
    </row>
    <row r="140" spans="1:1" ht="64.5" customHeight="1">
      <c r="A140" s="6" t="s">
        <v>152</v>
      </c>
    </row>
    <row r="141" spans="1:1">
      <c r="A141" s="6"/>
    </row>
    <row r="142" spans="1:1" ht="30">
      <c r="A142" s="6" t="s">
        <v>153</v>
      </c>
    </row>
    <row r="143" spans="1:1">
      <c r="A143" s="6"/>
    </row>
    <row r="144" spans="1:1" ht="30">
      <c r="A144" s="6" t="s">
        <v>154</v>
      </c>
    </row>
    <row r="145" spans="1:1">
      <c r="A145" s="6"/>
    </row>
    <row r="146" spans="1:1" ht="37.5" customHeight="1">
      <c r="A146" s="6" t="s">
        <v>155</v>
      </c>
    </row>
    <row r="147" spans="1:1">
      <c r="A147" s="6" t="s">
        <v>156</v>
      </c>
    </row>
    <row r="148" spans="1:1">
      <c r="A148" s="2" t="s">
        <v>157</v>
      </c>
    </row>
    <row r="149" spans="1:1">
      <c r="A149" s="32">
        <v>42768</v>
      </c>
    </row>
  </sheetData>
  <sheetProtection password="838C" sheet="1" objects="1" scenarios="1" selectLockedCells="1" selectUnlockedCells="1"/>
  <mergeCells count="8">
    <mergeCell ref="C47:C48"/>
    <mergeCell ref="A52:B52"/>
    <mergeCell ref="A40:A41"/>
    <mergeCell ref="B40:B41"/>
    <mergeCell ref="A43:A44"/>
    <mergeCell ref="B43:B44"/>
    <mergeCell ref="A46:A48"/>
    <mergeCell ref="B46:B48"/>
  </mergeCells>
  <pageMargins left="0.7" right="0.7" top="0.75" bottom="0.75" header="0.3" footer="0.3"/>
  <pageSetup paperSize="9" orientation="portrait" horizontalDpi="300" verticalDpi="300" r:id="rId1"/>
  <rowBreaks count="2" manualBreakCount="2">
    <brk id="36" max="16383" man="1"/>
    <brk id="7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sheetPr>
  <dimension ref="A1:F29"/>
  <sheetViews>
    <sheetView zoomScaleNormal="100" zoomScaleSheetLayoutView="100" workbookViewId="0">
      <selection activeCell="B1" sqref="B1"/>
    </sheetView>
  </sheetViews>
  <sheetFormatPr defaultColWidth="0" defaultRowHeight="15" zeroHeight="1"/>
  <cols>
    <col min="1" max="1" width="6.109375" style="158" customWidth="1"/>
    <col min="2" max="4" width="8.88671875" style="158" customWidth="1"/>
    <col min="5" max="5" width="6.109375" style="158" customWidth="1"/>
    <col min="6" max="6" width="0" style="43" hidden="1" customWidth="1"/>
    <col min="7" max="16384" width="8.88671875" style="43" hidden="1"/>
  </cols>
  <sheetData>
    <row r="1"/>
    <row r="2"/>
    <row r="3"/>
    <row r="4"/>
    <row r="5"/>
    <row r="6"/>
    <row r="7"/>
    <row r="8"/>
    <row r="9"/>
    <row r="10"/>
    <row r="11"/>
    <row r="12"/>
    <row r="13"/>
    <row r="14"/>
    <row r="15"/>
    <row r="16"/>
    <row r="17" spans="1:5"/>
    <row r="18" spans="1:5"/>
    <row r="19" spans="1:5"/>
    <row r="20" spans="1:5"/>
    <row r="21" spans="1:5"/>
    <row r="22" spans="1:5"/>
    <row r="23" spans="1:5" ht="8.25" customHeight="1"/>
    <row r="24" spans="1:5">
      <c r="A24" s="350" t="s">
        <v>209</v>
      </c>
      <c r="B24" s="350"/>
      <c r="C24" s="350"/>
      <c r="D24" s="350"/>
      <c r="E24" s="350"/>
    </row>
    <row r="25" spans="1:5">
      <c r="A25" s="350"/>
      <c r="B25" s="350"/>
      <c r="C25" s="350"/>
      <c r="D25" s="350"/>
      <c r="E25" s="350"/>
    </row>
    <row r="26" spans="1:5">
      <c r="A26" s="350"/>
      <c r="B26" s="350"/>
      <c r="C26" s="350"/>
      <c r="D26" s="350"/>
      <c r="E26" s="350"/>
    </row>
    <row r="27" spans="1:5" hidden="1">
      <c r="A27" s="350"/>
      <c r="B27" s="350"/>
      <c r="C27" s="350"/>
      <c r="D27" s="350"/>
      <c r="E27" s="350"/>
    </row>
    <row r="28" spans="1:5" hidden="1"/>
    <row r="29" spans="1:5" hidden="1"/>
  </sheetData>
  <sheetProtection password="838C" sheet="1" objects="1" scenarios="1" selectLockedCells="1" selectUnlockedCells="1"/>
  <mergeCells count="1">
    <mergeCell ref="A24:E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1</xdr:col>
                    <xdr:colOff>0</xdr:colOff>
                    <xdr:row>0</xdr:row>
                    <xdr:rowOff>171450</xdr:rowOff>
                  </from>
                  <to>
                    <xdr:col>4</xdr:col>
                    <xdr:colOff>0</xdr:colOff>
                    <xdr:row>21</xdr:row>
                    <xdr:rowOff>152400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1</xdr:col>
                    <xdr:colOff>200025</xdr:colOff>
                    <xdr:row>2</xdr:row>
                    <xdr:rowOff>9525</xdr:rowOff>
                  </from>
                  <to>
                    <xdr:col>3</xdr:col>
                    <xdr:colOff>533400</xdr:colOff>
                    <xdr:row>3</xdr:row>
                    <xdr:rowOff>123825</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from>
                    <xdr:col>1</xdr:col>
                    <xdr:colOff>200025</xdr:colOff>
                    <xdr:row>9</xdr:row>
                    <xdr:rowOff>47625</xdr:rowOff>
                  </from>
                  <to>
                    <xdr:col>3</xdr:col>
                    <xdr:colOff>533400</xdr:colOff>
                    <xdr:row>10</xdr:row>
                    <xdr:rowOff>152400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from>
                    <xdr:col>1</xdr:col>
                    <xdr:colOff>200025</xdr:colOff>
                    <xdr:row>6</xdr:row>
                    <xdr:rowOff>57150</xdr:rowOff>
                  </from>
                  <to>
                    <xdr:col>3</xdr:col>
                    <xdr:colOff>533400</xdr:colOff>
                    <xdr:row>7</xdr:row>
                    <xdr:rowOff>171450</xdr:rowOff>
                  </to>
                </anchor>
              </controlPr>
            </control>
          </mc:Choice>
        </mc:AlternateContent>
        <mc:AlternateContent xmlns:mc="http://schemas.openxmlformats.org/markup-compatibility/2006">
          <mc:Choice Requires="x14">
            <control shapeId="21509" r:id="rId8" name="Option Button 5">
              <controlPr defaultSize="0" autoFill="0" autoLine="0" autoPict="0">
                <anchor moveWithCells="1">
                  <from>
                    <xdr:col>1</xdr:col>
                    <xdr:colOff>200025</xdr:colOff>
                    <xdr:row>7</xdr:row>
                    <xdr:rowOff>142875</xdr:rowOff>
                  </from>
                  <to>
                    <xdr:col>3</xdr:col>
                    <xdr:colOff>533400</xdr:colOff>
                    <xdr:row>9</xdr:row>
                    <xdr:rowOff>57150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from>
                    <xdr:col>1</xdr:col>
                    <xdr:colOff>200025</xdr:colOff>
                    <xdr:row>13</xdr:row>
                    <xdr:rowOff>114300</xdr:rowOff>
                  </from>
                  <to>
                    <xdr:col>3</xdr:col>
                    <xdr:colOff>533400</xdr:colOff>
                    <xdr:row>15</xdr:row>
                    <xdr:rowOff>28575</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from>
                    <xdr:col>1</xdr:col>
                    <xdr:colOff>200025</xdr:colOff>
                    <xdr:row>16</xdr:row>
                    <xdr:rowOff>85725</xdr:rowOff>
                  </from>
                  <to>
                    <xdr:col>3</xdr:col>
                    <xdr:colOff>533400</xdr:colOff>
                    <xdr:row>18</xdr:row>
                    <xdr:rowOff>9525</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from>
                    <xdr:col>1</xdr:col>
                    <xdr:colOff>200025</xdr:colOff>
                    <xdr:row>17</xdr:row>
                    <xdr:rowOff>171450</xdr:rowOff>
                  </from>
                  <to>
                    <xdr:col>3</xdr:col>
                    <xdr:colOff>533400</xdr:colOff>
                    <xdr:row>19</xdr:row>
                    <xdr:rowOff>85725</xdr:rowOff>
                  </to>
                </anchor>
              </controlPr>
            </control>
          </mc:Choice>
        </mc:AlternateContent>
        <mc:AlternateContent xmlns:mc="http://schemas.openxmlformats.org/markup-compatibility/2006">
          <mc:Choice Requires="x14">
            <control shapeId="21513" r:id="rId12" name="Option Button 9">
              <controlPr defaultSize="0" autoFill="0" autoLine="0" autoPict="0">
                <anchor moveWithCells="1">
                  <from>
                    <xdr:col>1</xdr:col>
                    <xdr:colOff>200025</xdr:colOff>
                    <xdr:row>19</xdr:row>
                    <xdr:rowOff>57150</xdr:rowOff>
                  </from>
                  <to>
                    <xdr:col>3</xdr:col>
                    <xdr:colOff>533400</xdr:colOff>
                    <xdr:row>20</xdr:row>
                    <xdr:rowOff>171450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from>
                    <xdr:col>1</xdr:col>
                    <xdr:colOff>200025</xdr:colOff>
                    <xdr:row>12</xdr:row>
                    <xdr:rowOff>19050</xdr:rowOff>
                  </from>
                  <to>
                    <xdr:col>3</xdr:col>
                    <xdr:colOff>533400</xdr:colOff>
                    <xdr:row>13</xdr:row>
                    <xdr:rowOff>133350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from>
                    <xdr:col>1</xdr:col>
                    <xdr:colOff>200025</xdr:colOff>
                    <xdr:row>3</xdr:row>
                    <xdr:rowOff>95250</xdr:rowOff>
                  </from>
                  <to>
                    <xdr:col>3</xdr:col>
                    <xdr:colOff>533400</xdr:colOff>
                    <xdr:row>5</xdr:row>
                    <xdr:rowOff>9525</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from>
                    <xdr:col>1</xdr:col>
                    <xdr:colOff>200025</xdr:colOff>
                    <xdr:row>4</xdr:row>
                    <xdr:rowOff>171450</xdr:rowOff>
                  </from>
                  <to>
                    <xdr:col>3</xdr:col>
                    <xdr:colOff>533400</xdr:colOff>
                    <xdr:row>6</xdr:row>
                    <xdr:rowOff>95250</xdr:rowOff>
                  </to>
                </anchor>
              </controlPr>
            </control>
          </mc:Choice>
        </mc:AlternateContent>
        <mc:AlternateContent xmlns:mc="http://schemas.openxmlformats.org/markup-compatibility/2006">
          <mc:Choice Requires="x14">
            <control shapeId="21517" r:id="rId16" name="Option Button 13">
              <controlPr defaultSize="0" autoFill="0" autoLine="0" autoPict="0">
                <anchor moveWithCells="1">
                  <from>
                    <xdr:col>1</xdr:col>
                    <xdr:colOff>200025</xdr:colOff>
                    <xdr:row>10</xdr:row>
                    <xdr:rowOff>123825</xdr:rowOff>
                  </from>
                  <to>
                    <xdr:col>3</xdr:col>
                    <xdr:colOff>533400</xdr:colOff>
                    <xdr:row>12</xdr:row>
                    <xdr:rowOff>47625</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from>
                    <xdr:col>1</xdr:col>
                    <xdr:colOff>200025</xdr:colOff>
                    <xdr:row>15</xdr:row>
                    <xdr:rowOff>0</xdr:rowOff>
                  </from>
                  <to>
                    <xdr:col>3</xdr:col>
                    <xdr:colOff>533400</xdr:colOff>
                    <xdr:row>16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72"/>
  <sheetViews>
    <sheetView view="pageBreakPreview" zoomScale="90" zoomScaleNormal="90" zoomScaleSheetLayoutView="90" workbookViewId="0">
      <selection activeCell="Q1" sqref="Q1"/>
    </sheetView>
  </sheetViews>
  <sheetFormatPr defaultRowHeight="15"/>
  <cols>
    <col min="1" max="1" width="14.33203125" style="52" customWidth="1"/>
    <col min="2" max="2" width="1.77734375" style="52" customWidth="1"/>
    <col min="3" max="3" width="7.33203125" style="52" customWidth="1"/>
    <col min="4" max="4" width="1.77734375" style="52" customWidth="1"/>
    <col min="5" max="5" width="7.33203125" style="52" customWidth="1"/>
    <col min="6" max="6" width="1.77734375" style="52" customWidth="1"/>
    <col min="7" max="7" width="13.21875" style="52" customWidth="1"/>
    <col min="8" max="8" width="1.77734375" style="52" customWidth="1"/>
    <col min="9" max="9" width="13" style="52" customWidth="1"/>
    <col min="10" max="10" width="1.6640625" style="52" customWidth="1"/>
    <col min="11" max="11" width="12.6640625" style="52" customWidth="1"/>
    <col min="12" max="12" width="1.6640625" style="52" customWidth="1"/>
    <col min="13" max="13" width="21.6640625" style="52" customWidth="1"/>
    <col min="14" max="14" width="1.6640625" style="52" customWidth="1"/>
    <col min="15" max="15" width="12.6640625" style="52" customWidth="1"/>
    <col min="16" max="16" width="1.6640625" style="52" customWidth="1"/>
    <col min="17" max="17" width="15.88671875" style="52" customWidth="1"/>
    <col min="18" max="18" width="1.88671875" style="52" customWidth="1"/>
    <col min="19" max="19" width="0.6640625" style="52" customWidth="1"/>
    <col min="20" max="16384" width="8.88671875" style="52"/>
  </cols>
  <sheetData>
    <row r="1" spans="1:31" ht="21.75" customHeight="1">
      <c r="A1" s="235" t="str">
        <f>VLOOKUP(Providers!A16,Providers!A1:B14,2,FALSE)</f>
        <v>INSTITUTION NAME: BRIDGEND COLLEGE</v>
      </c>
      <c r="B1" s="236"/>
      <c r="C1" s="236"/>
      <c r="D1" s="236"/>
      <c r="E1" s="236"/>
      <c r="F1" s="236"/>
      <c r="G1" s="237"/>
      <c r="H1" s="237"/>
      <c r="I1" s="237"/>
      <c r="J1" s="237"/>
      <c r="K1" s="237"/>
      <c r="L1" s="237"/>
      <c r="M1" s="237"/>
      <c r="N1" s="237"/>
      <c r="T1" s="331"/>
      <c r="U1" s="331"/>
      <c r="V1" s="331"/>
      <c r="W1" s="331"/>
      <c r="X1" s="331"/>
      <c r="Y1" s="331"/>
      <c r="Z1" s="331"/>
      <c r="AA1" s="331"/>
      <c r="AB1" s="331"/>
      <c r="AC1" s="331"/>
      <c r="AD1" s="331"/>
      <c r="AE1" s="331"/>
    </row>
    <row r="2" spans="1:31" ht="19.5">
      <c r="A2" s="238"/>
      <c r="B2" s="238"/>
      <c r="C2" s="238"/>
      <c r="D2" s="238"/>
      <c r="E2" s="238"/>
      <c r="F2" s="238"/>
      <c r="G2" s="239"/>
      <c r="H2" s="239"/>
      <c r="I2" s="239"/>
      <c r="J2" s="239"/>
      <c r="K2" s="239"/>
      <c r="L2" s="239"/>
      <c r="M2" s="240" t="s">
        <v>70</v>
      </c>
      <c r="N2" s="241"/>
      <c r="O2" s="241"/>
      <c r="P2" s="241"/>
      <c r="Q2" s="241"/>
      <c r="R2" s="242"/>
      <c r="T2" s="331"/>
      <c r="U2" s="322"/>
      <c r="V2" s="323" t="s">
        <v>4</v>
      </c>
      <c r="W2" s="323" t="s">
        <v>5</v>
      </c>
      <c r="X2" s="323" t="s">
        <v>6</v>
      </c>
      <c r="Y2" s="323" t="s">
        <v>7</v>
      </c>
      <c r="Z2" s="322" t="s">
        <v>210</v>
      </c>
      <c r="AA2" s="322" t="s">
        <v>211</v>
      </c>
      <c r="AB2" s="322" t="s">
        <v>212</v>
      </c>
      <c r="AC2" s="322" t="s">
        <v>213</v>
      </c>
      <c r="AD2" s="322"/>
      <c r="AE2" s="331"/>
    </row>
    <row r="3" spans="1:31" ht="30">
      <c r="A3" s="243"/>
      <c r="B3" s="243"/>
      <c r="C3" s="243"/>
      <c r="D3" s="243"/>
      <c r="E3" s="243"/>
      <c r="F3" s="243"/>
      <c r="G3" s="244"/>
      <c r="H3" s="244"/>
      <c r="I3" s="244"/>
      <c r="J3" s="244"/>
      <c r="K3" s="244"/>
      <c r="L3" s="244"/>
      <c r="M3" s="245" t="s">
        <v>0</v>
      </c>
      <c r="N3" s="246"/>
      <c r="O3" s="245" t="s">
        <v>1</v>
      </c>
      <c r="P3" s="247"/>
      <c r="Q3" s="248" t="s">
        <v>2</v>
      </c>
      <c r="R3" s="242"/>
      <c r="T3" s="331"/>
      <c r="U3" s="322"/>
      <c r="V3" s="324">
        <v>0.85918987423169879</v>
      </c>
      <c r="W3" s="323"/>
      <c r="X3" s="323"/>
      <c r="Y3" s="323"/>
      <c r="Z3" s="322"/>
      <c r="AA3" s="322"/>
      <c r="AB3" s="322"/>
      <c r="AC3" s="322"/>
      <c r="AD3" s="322"/>
      <c r="AE3" s="331"/>
    </row>
    <row r="4" spans="1:31" ht="27" customHeight="1">
      <c r="A4" s="243"/>
      <c r="B4" s="243"/>
      <c r="C4" s="243"/>
      <c r="D4" s="243"/>
      <c r="E4" s="243"/>
      <c r="F4" s="243"/>
      <c r="G4" s="244"/>
      <c r="H4" s="244"/>
      <c r="I4" s="244"/>
      <c r="J4" s="244"/>
      <c r="K4" s="244"/>
      <c r="L4" s="244"/>
      <c r="M4" s="242" t="s">
        <v>71</v>
      </c>
      <c r="N4" s="242"/>
      <c r="O4" s="332">
        <f>VLOOKUP($A$1,Data!$A$1:$D$14,2,FALSE)</f>
        <v>0.86</v>
      </c>
      <c r="P4" s="242"/>
      <c r="Q4" s="249">
        <v>0.82846613998334129</v>
      </c>
      <c r="R4" s="242"/>
      <c r="S4" s="250"/>
      <c r="T4" s="331"/>
      <c r="U4" s="325"/>
      <c r="V4" s="324"/>
      <c r="W4" s="326">
        <f>VLOOKUP($A$1,Data!$A$34:$J$47,2,FALSE)</f>
        <v>0.93</v>
      </c>
      <c r="X4" s="322"/>
      <c r="Y4" s="322"/>
      <c r="Z4" s="322"/>
      <c r="AA4" s="322"/>
      <c r="AB4" s="322"/>
      <c r="AC4" s="322"/>
      <c r="AD4" s="322"/>
      <c r="AE4" s="331"/>
    </row>
    <row r="5" spans="1:31" ht="19.5" customHeight="1">
      <c r="A5" s="243"/>
      <c r="B5" s="243"/>
      <c r="C5" s="243"/>
      <c r="D5" s="243"/>
      <c r="E5" s="243"/>
      <c r="F5" s="243"/>
      <c r="G5" s="244"/>
      <c r="H5" s="244"/>
      <c r="I5" s="244"/>
      <c r="J5" s="244"/>
      <c r="K5" s="244"/>
      <c r="L5" s="244"/>
      <c r="M5" s="242" t="s">
        <v>72</v>
      </c>
      <c r="N5" s="242"/>
      <c r="O5" s="332">
        <f>VLOOKUP($A$1,Data!$A$1:$D$14,3,FALSE)</f>
        <v>0.86</v>
      </c>
      <c r="P5" s="242"/>
      <c r="Q5" s="249">
        <v>0.83060155817616754</v>
      </c>
      <c r="R5" s="242"/>
      <c r="S5" s="250"/>
      <c r="T5" s="331"/>
      <c r="U5" s="321" t="s">
        <v>8</v>
      </c>
      <c r="V5" s="324"/>
      <c r="W5" s="322"/>
      <c r="X5" s="326">
        <f>VLOOKUP($A$1,Data!$A$34:$J$47,3,FALSE)</f>
        <v>0.93</v>
      </c>
      <c r="Y5" s="322"/>
      <c r="Z5" s="322"/>
      <c r="AA5" s="322"/>
      <c r="AB5" s="322"/>
      <c r="AC5" s="322"/>
      <c r="AD5" s="322"/>
      <c r="AE5" s="331"/>
    </row>
    <row r="6" spans="1:31" ht="19.5" customHeight="1">
      <c r="A6" s="251"/>
      <c r="B6" s="251"/>
      <c r="C6" s="251"/>
      <c r="D6" s="251"/>
      <c r="E6" s="251"/>
      <c r="F6" s="251"/>
      <c r="G6" s="252"/>
      <c r="H6" s="252"/>
      <c r="I6" s="252"/>
      <c r="J6" s="252"/>
      <c r="K6" s="252"/>
      <c r="L6" s="252"/>
      <c r="M6" s="253" t="s">
        <v>3</v>
      </c>
      <c r="N6" s="253"/>
      <c r="O6" s="332">
        <f>VLOOKUP($A$1,Data!$A$1:$D$14,4,FALSE)</f>
        <v>0.86</v>
      </c>
      <c r="P6" s="254"/>
      <c r="Q6" s="249">
        <v>0.82926094948342521</v>
      </c>
      <c r="R6" s="242"/>
      <c r="S6" s="255"/>
      <c r="T6" s="331"/>
      <c r="U6" s="325"/>
      <c r="V6" s="324"/>
      <c r="W6" s="322"/>
      <c r="X6" s="322"/>
      <c r="Y6" s="327">
        <f>VLOOKUP($A$1,Data!$A$34:$J$47,4,FALSE)</f>
        <v>0.85</v>
      </c>
      <c r="Z6" s="322"/>
      <c r="AA6" s="322"/>
      <c r="AB6" s="322"/>
      <c r="AC6" s="322"/>
      <c r="AD6" s="322"/>
      <c r="AE6" s="331"/>
    </row>
    <row r="7" spans="1:31" ht="7.5" customHeight="1">
      <c r="A7" s="256"/>
      <c r="C7" s="256"/>
      <c r="G7" s="242"/>
      <c r="H7" s="242"/>
      <c r="K7" s="252"/>
      <c r="L7" s="252"/>
      <c r="M7" s="257"/>
      <c r="N7" s="257"/>
      <c r="O7" s="257"/>
      <c r="P7" s="168"/>
      <c r="Q7" s="258"/>
      <c r="R7" s="242"/>
      <c r="S7" s="255"/>
      <c r="T7" s="331"/>
      <c r="U7" s="328"/>
      <c r="V7" s="324"/>
      <c r="W7" s="322"/>
      <c r="X7" s="322"/>
      <c r="Y7" s="322"/>
      <c r="Z7" s="322"/>
      <c r="AA7" s="322"/>
      <c r="AB7" s="322"/>
      <c r="AC7" s="322"/>
      <c r="AD7" s="322"/>
      <c r="AE7" s="331"/>
    </row>
    <row r="8" spans="1:31" ht="8.25" customHeight="1">
      <c r="A8" s="259"/>
      <c r="B8" s="260"/>
      <c r="C8" s="171"/>
      <c r="G8" s="174"/>
      <c r="H8" s="174"/>
      <c r="I8" s="261"/>
      <c r="K8" s="97"/>
      <c r="L8" s="97"/>
      <c r="M8" s="262"/>
      <c r="N8" s="262"/>
      <c r="O8" s="262"/>
      <c r="P8" s="174"/>
      <c r="Q8" s="261"/>
      <c r="R8" s="242"/>
      <c r="T8" s="331"/>
      <c r="U8" s="325"/>
      <c r="V8" s="324"/>
      <c r="W8" s="326">
        <f>VLOOKUP($A$1,Data!$A$34:$J$47,5,FALSE)</f>
        <v>0.95</v>
      </c>
      <c r="X8" s="322"/>
      <c r="Y8" s="322"/>
      <c r="Z8" s="322"/>
      <c r="AA8" s="322"/>
      <c r="AB8" s="322"/>
      <c r="AC8" s="322"/>
      <c r="AD8" s="322"/>
      <c r="AE8" s="331"/>
    </row>
    <row r="9" spans="1:31" ht="16.5" customHeight="1">
      <c r="A9" s="259"/>
      <c r="B9" s="260"/>
      <c r="C9" s="171"/>
      <c r="G9" s="174"/>
      <c r="H9" s="174"/>
      <c r="I9" s="261"/>
      <c r="K9" s="97"/>
      <c r="L9" s="97"/>
      <c r="M9" s="263" t="s">
        <v>67</v>
      </c>
      <c r="N9" s="247"/>
      <c r="O9" s="247"/>
      <c r="P9" s="247"/>
      <c r="Q9" s="247"/>
      <c r="R9" s="242"/>
      <c r="T9" s="331"/>
      <c r="U9" s="321" t="s">
        <v>9</v>
      </c>
      <c r="V9" s="324"/>
      <c r="W9" s="322"/>
      <c r="X9" s="326">
        <f>VLOOKUP($A$1,Data!$A$34:$J$47,6,FALSE)</f>
        <v>0.93</v>
      </c>
      <c r="Y9" s="322"/>
      <c r="Z9" s="322"/>
      <c r="AA9" s="322"/>
      <c r="AB9" s="322"/>
      <c r="AC9" s="322"/>
      <c r="AD9" s="322"/>
      <c r="AE9" s="331"/>
    </row>
    <row r="10" spans="1:31" ht="23.25" customHeight="1">
      <c r="A10" s="259"/>
      <c r="B10" s="260"/>
      <c r="C10" s="171"/>
      <c r="G10" s="174"/>
      <c r="H10" s="174"/>
      <c r="I10" s="261"/>
      <c r="K10" s="244"/>
      <c r="L10" s="244"/>
      <c r="M10" s="263" t="s">
        <v>68</v>
      </c>
      <c r="N10" s="247"/>
      <c r="O10" s="247"/>
      <c r="P10" s="247"/>
      <c r="Q10" s="247"/>
      <c r="R10" s="242"/>
      <c r="T10" s="331"/>
      <c r="U10" s="325"/>
      <c r="V10" s="324"/>
      <c r="W10" s="322"/>
      <c r="X10" s="322"/>
      <c r="Y10" s="327">
        <f>VLOOKUP($A$1,Data!$A$34:$J$47,7,FALSE)</f>
        <v>0.88</v>
      </c>
      <c r="Z10" s="322"/>
      <c r="AA10" s="322"/>
      <c r="AB10" s="322"/>
      <c r="AC10" s="322"/>
      <c r="AD10" s="322"/>
      <c r="AE10" s="331"/>
    </row>
    <row r="11" spans="1:31" ht="23.25" customHeight="1">
      <c r="A11" s="243"/>
      <c r="B11" s="243"/>
      <c r="C11" s="243"/>
      <c r="D11" s="243"/>
      <c r="E11" s="243"/>
      <c r="F11" s="243"/>
      <c r="G11" s="244"/>
      <c r="H11" s="244"/>
      <c r="I11" s="244"/>
      <c r="J11" s="244"/>
      <c r="K11" s="244"/>
      <c r="L11" s="244"/>
      <c r="M11" s="263" t="s">
        <v>69</v>
      </c>
      <c r="R11" s="242"/>
      <c r="T11" s="331"/>
      <c r="U11" s="328"/>
      <c r="V11" s="324"/>
      <c r="W11" s="322"/>
      <c r="X11" s="322"/>
      <c r="Y11" s="322"/>
      <c r="Z11" s="322"/>
      <c r="AA11" s="322"/>
      <c r="AB11" s="322"/>
      <c r="AC11" s="322"/>
      <c r="AD11" s="322"/>
      <c r="AE11" s="331"/>
    </row>
    <row r="12" spans="1:31" ht="23.25" customHeight="1">
      <c r="A12" s="261"/>
      <c r="B12" s="243"/>
      <c r="C12" s="261"/>
      <c r="D12" s="243"/>
      <c r="E12" s="320"/>
      <c r="F12" s="320"/>
      <c r="G12" s="319"/>
      <c r="H12" s="319"/>
      <c r="I12" s="244"/>
      <c r="J12" s="244"/>
      <c r="K12" s="244"/>
      <c r="L12" s="244"/>
      <c r="M12" s="264"/>
      <c r="N12" s="247"/>
      <c r="O12" s="247"/>
      <c r="P12" s="247"/>
      <c r="Q12" s="247"/>
      <c r="R12" s="242"/>
      <c r="T12" s="331"/>
      <c r="U12" s="325"/>
      <c r="V12" s="324"/>
      <c r="W12" s="326">
        <f>VLOOKUP($A$1,Data!$A$34:$J$47,8,FALSE)</f>
        <v>0.93</v>
      </c>
      <c r="X12" s="322"/>
      <c r="Y12" s="322"/>
      <c r="Z12" s="322"/>
      <c r="AA12" s="322"/>
      <c r="AB12" s="322"/>
      <c r="AC12" s="322"/>
      <c r="AD12" s="322"/>
      <c r="AE12" s="331"/>
    </row>
    <row r="13" spans="1:31" ht="26.25" customHeight="1">
      <c r="A13" s="238"/>
      <c r="B13" s="238"/>
      <c r="C13" s="238"/>
      <c r="D13" s="238"/>
      <c r="E13" s="238"/>
      <c r="F13" s="238"/>
      <c r="G13" s="239"/>
      <c r="H13" s="239"/>
      <c r="I13" s="239"/>
      <c r="J13" s="239"/>
      <c r="K13" s="239"/>
      <c r="L13" s="239"/>
      <c r="M13" s="247"/>
      <c r="N13" s="247"/>
      <c r="O13" s="247"/>
      <c r="P13" s="247"/>
      <c r="Q13" s="247"/>
      <c r="R13" s="242"/>
      <c r="T13" s="331"/>
      <c r="U13" s="321" t="s">
        <v>10</v>
      </c>
      <c r="V13" s="324"/>
      <c r="W13" s="322"/>
      <c r="X13" s="326">
        <f>VLOOKUP($A$1,Data!$A$34:$J$47,9,FALSE)</f>
        <v>0.93</v>
      </c>
      <c r="Y13" s="322"/>
      <c r="Z13" s="322"/>
      <c r="AA13" s="322"/>
      <c r="AB13" s="322"/>
      <c r="AC13" s="322"/>
      <c r="AD13" s="322"/>
      <c r="AE13" s="331"/>
    </row>
    <row r="14" spans="1:31" ht="10.5" customHeight="1">
      <c r="A14" s="238"/>
      <c r="B14" s="238"/>
      <c r="C14" s="238"/>
      <c r="D14" s="238"/>
      <c r="E14" s="238"/>
      <c r="F14" s="238"/>
      <c r="G14" s="239"/>
      <c r="H14" s="239"/>
      <c r="I14" s="239"/>
      <c r="J14" s="239"/>
      <c r="K14" s="239"/>
      <c r="L14" s="239"/>
      <c r="M14" s="247"/>
      <c r="N14" s="247"/>
      <c r="O14" s="247"/>
      <c r="P14" s="247"/>
      <c r="Q14" s="247"/>
      <c r="R14" s="242"/>
      <c r="T14" s="331"/>
      <c r="U14" s="325"/>
      <c r="V14" s="324"/>
      <c r="W14" s="322"/>
      <c r="X14" s="322"/>
      <c r="Y14" s="327"/>
      <c r="Z14" s="329">
        <f>IF(AD14&gt;=0.85,AD14,"")</f>
        <v>0.86</v>
      </c>
      <c r="AA14" s="329" t="str">
        <f>IF(AD14&gt;=0.75,IF(AD14&lt;=0.84, AD14,""),"")</f>
        <v/>
      </c>
      <c r="AB14" s="330" t="str">
        <f>IF(AD14&gt;=0.65,IF(AD14&lt;=0.74, AD14,""),"")</f>
        <v/>
      </c>
      <c r="AC14" s="330" t="str">
        <f>IF(AD14&lt;0.65,AD14,"")</f>
        <v/>
      </c>
      <c r="AD14" s="327">
        <f>VLOOKUP($A$1,Data!$A$34:$J$47,10,FALSE)</f>
        <v>0.86</v>
      </c>
      <c r="AE14" s="331"/>
    </row>
    <row r="15" spans="1:31" ht="18" customHeight="1">
      <c r="A15" s="352" t="s">
        <v>11</v>
      </c>
      <c r="B15" s="352"/>
      <c r="C15" s="352"/>
      <c r="D15" s="352"/>
      <c r="E15" s="352"/>
      <c r="F15" s="352"/>
      <c r="G15" s="352"/>
      <c r="H15" s="352"/>
      <c r="I15" s="352"/>
      <c r="J15" s="352"/>
      <c r="K15" s="352"/>
      <c r="L15" s="265"/>
      <c r="T15" s="331"/>
      <c r="U15" s="322"/>
      <c r="V15" s="324">
        <v>0.85918987423169879</v>
      </c>
      <c r="W15" s="322"/>
      <c r="X15" s="322"/>
      <c r="Y15" s="322"/>
      <c r="Z15" s="322"/>
      <c r="AA15" s="322"/>
      <c r="AB15" s="322"/>
      <c r="AC15" s="322"/>
      <c r="AD15" s="322"/>
      <c r="AE15" s="331"/>
    </row>
    <row r="16" spans="1:31" ht="6.75" customHeight="1">
      <c r="H16" s="266"/>
      <c r="I16" s="266"/>
      <c r="J16" s="266"/>
      <c r="K16" s="267"/>
      <c r="L16" s="267"/>
      <c r="T16" s="331"/>
      <c r="U16" s="331"/>
      <c r="V16" s="331"/>
      <c r="W16" s="331"/>
      <c r="X16" s="331"/>
      <c r="Y16" s="331"/>
      <c r="Z16" s="331"/>
      <c r="AA16" s="331"/>
      <c r="AB16" s="331"/>
      <c r="AC16" s="331"/>
      <c r="AD16" s="331"/>
      <c r="AE16" s="331"/>
    </row>
    <row r="17" spans="1:31" ht="27" customHeight="1">
      <c r="A17" s="268" t="s">
        <v>12</v>
      </c>
      <c r="B17" s="268"/>
      <c r="C17" s="269" t="s">
        <v>13</v>
      </c>
      <c r="D17" s="269"/>
      <c r="E17" s="269" t="s">
        <v>14</v>
      </c>
      <c r="F17" s="269"/>
      <c r="G17" s="269" t="s">
        <v>15</v>
      </c>
      <c r="H17" s="266"/>
      <c r="I17" s="268" t="s">
        <v>16</v>
      </c>
      <c r="J17" s="270"/>
      <c r="K17" s="271"/>
      <c r="M17" s="268" t="s">
        <v>17</v>
      </c>
      <c r="N17" s="270"/>
      <c r="O17" s="270"/>
      <c r="R17" s="272"/>
      <c r="T17" s="331"/>
      <c r="U17" s="331"/>
      <c r="V17" s="331"/>
      <c r="W17" s="331"/>
      <c r="X17" s="331"/>
      <c r="Y17" s="331"/>
      <c r="Z17" s="331"/>
      <c r="AA17" s="331"/>
      <c r="AB17" s="331"/>
      <c r="AC17" s="331"/>
      <c r="AD17" s="331"/>
      <c r="AE17" s="331"/>
    </row>
    <row r="18" spans="1:31" ht="19.5" customHeight="1">
      <c r="A18" s="273"/>
      <c r="B18" s="273"/>
      <c r="C18" s="190"/>
      <c r="D18" s="190"/>
      <c r="E18" s="190"/>
      <c r="F18" s="190"/>
      <c r="G18" s="190"/>
      <c r="H18" s="266"/>
      <c r="I18" s="274" t="s">
        <v>18</v>
      </c>
      <c r="J18" s="273"/>
      <c r="K18" s="335">
        <f>VLOOKUP($A$1,Data!$A$17:$F$30,2,FALSE)</f>
        <v>0.96902226520000001</v>
      </c>
      <c r="M18" s="275" t="s">
        <v>19</v>
      </c>
      <c r="N18" s="273"/>
      <c r="O18" s="333">
        <f>VLOOKUP($A$1,Data!$H$17:$M$30,2,FALSE)</f>
        <v>0.25891855720000001</v>
      </c>
      <c r="R18" s="272"/>
      <c r="T18" s="331"/>
      <c r="U18" s="331"/>
      <c r="V18" s="331"/>
      <c r="W18" s="331"/>
      <c r="X18" s="331"/>
      <c r="Y18" s="331"/>
      <c r="Z18" s="331"/>
      <c r="AA18" s="331"/>
      <c r="AB18" s="331"/>
      <c r="AC18" s="331"/>
      <c r="AD18" s="331"/>
      <c r="AE18" s="331"/>
    </row>
    <row r="19" spans="1:31" ht="19.5" customHeight="1">
      <c r="A19" s="273" t="s">
        <v>20</v>
      </c>
      <c r="B19" s="273"/>
      <c r="C19" s="333">
        <f>VLOOKUP($A$1,Data!$H$1:$Q$14,2,FALSE)</f>
        <v>0.24038026260000001</v>
      </c>
      <c r="D19" s="333"/>
      <c r="E19" s="333">
        <f>VLOOKUP($A$1,Data!$H$1:$Q$14,3,FALSE)</f>
        <v>0.2213671344</v>
      </c>
      <c r="F19" s="333"/>
      <c r="G19" s="333">
        <f>VLOOKUP($A$1,Data!$H$1:$Q$14,4,FALSE)</f>
        <v>0.461747397</v>
      </c>
      <c r="H19" s="266"/>
      <c r="I19" s="273" t="s">
        <v>21</v>
      </c>
      <c r="J19" s="273"/>
      <c r="K19" s="335">
        <f>VLOOKUP($A$1,Data!$A$17:$F$30,3,FALSE)</f>
        <v>6.0503388E-3</v>
      </c>
      <c r="M19" s="275"/>
      <c r="N19" s="273"/>
      <c r="O19" s="333">
        <f>VLOOKUP($A$1,Data!$H$17:$M$30,3,FALSE)</f>
        <v>0.25152845130000001</v>
      </c>
      <c r="R19" s="272"/>
      <c r="T19" s="331"/>
      <c r="U19" s="331"/>
      <c r="V19" s="331"/>
      <c r="W19" s="331"/>
      <c r="X19" s="331"/>
      <c r="Y19" s="331"/>
      <c r="Z19" s="331"/>
      <c r="AA19" s="331"/>
      <c r="AB19" s="331"/>
      <c r="AC19" s="331"/>
      <c r="AD19" s="331"/>
      <c r="AE19" s="331"/>
    </row>
    <row r="20" spans="1:31" ht="19.5" customHeight="1">
      <c r="A20" s="273" t="s">
        <v>22</v>
      </c>
      <c r="B20" s="273"/>
      <c r="C20" s="333">
        <f>VLOOKUP($A$1,Data!$H$1:$Q$14,5,FALSE)</f>
        <v>0.22566772299999999</v>
      </c>
      <c r="D20" s="333"/>
      <c r="E20" s="333">
        <f>VLOOKUP($A$1,Data!$H$1:$Q$14,6,FALSE)</f>
        <v>0.31258488000000001</v>
      </c>
      <c r="F20" s="333"/>
      <c r="G20" s="333">
        <f>VLOOKUP($A$1,Data!$H$1:$Q$14,7,FALSE)</f>
        <v>0.538252603</v>
      </c>
      <c r="H20" s="266"/>
      <c r="I20" s="273" t="s">
        <v>23</v>
      </c>
      <c r="J20" s="273"/>
      <c r="K20" s="335">
        <f>VLOOKUP($A$1,Data!$A$17:$F$30,4,FALSE)</f>
        <v>1.0890609900000001E-2</v>
      </c>
      <c r="M20" s="275"/>
      <c r="N20" s="273"/>
      <c r="O20" s="333">
        <f>VLOOKUP($A$1,Data!$H$17:$M$30,4,FALSE)</f>
        <v>0.15061744329999999</v>
      </c>
      <c r="R20" s="272"/>
    </row>
    <row r="21" spans="1:31" ht="19.5" customHeight="1">
      <c r="B21" s="273"/>
      <c r="C21" s="33"/>
      <c r="D21" s="33"/>
      <c r="E21" s="33"/>
      <c r="F21" s="33"/>
      <c r="G21" s="33"/>
      <c r="H21" s="266"/>
      <c r="I21" s="273" t="s">
        <v>24</v>
      </c>
      <c r="J21" s="273"/>
      <c r="K21" s="335">
        <f>VLOOKUP($A$1,Data!$A$17:$F$30,5,FALSE)</f>
        <v>1.11326234E-2</v>
      </c>
      <c r="M21" s="275"/>
      <c r="N21" s="273"/>
      <c r="O21" s="333">
        <f>VLOOKUP($A$1,Data!$H$17:$M$30,5,FALSE)</f>
        <v>0.1403727401</v>
      </c>
      <c r="R21" s="272"/>
    </row>
    <row r="22" spans="1:31" ht="19.5" customHeight="1">
      <c r="A22" s="276" t="s">
        <v>25</v>
      </c>
      <c r="B22" s="273"/>
      <c r="C22" s="334">
        <f>VLOOKUP($A$1,Data!$H$1:$Q$14,8,FALSE)</f>
        <v>0.46604798549999998</v>
      </c>
      <c r="D22" s="334"/>
      <c r="E22" s="334">
        <f>VLOOKUP($A$1,Data!$H$1:$Q$14,9,FALSE)</f>
        <v>0.53395201449999996</v>
      </c>
      <c r="F22" s="334"/>
      <c r="G22" s="334">
        <f>VLOOKUP($A$1,Data!$H$1:$Q$14,10,FALSE)</f>
        <v>1</v>
      </c>
      <c r="H22" s="266"/>
      <c r="I22" s="273" t="s">
        <v>26</v>
      </c>
      <c r="J22" s="273"/>
      <c r="K22" s="335">
        <f>VLOOKUP($A$1,Data!$A$17:$F$30,6,FALSE)</f>
        <v>2.9041625999999998E-3</v>
      </c>
      <c r="M22" s="275" t="s">
        <v>27</v>
      </c>
      <c r="N22" s="273"/>
      <c r="O22" s="333">
        <f>VLOOKUP($A$1,Data!$H$17:$M$30,6,FALSE)</f>
        <v>0.19856280809999999</v>
      </c>
      <c r="R22" s="272"/>
    </row>
    <row r="23" spans="1:31" ht="9.75" customHeight="1">
      <c r="A23" s="277"/>
      <c r="B23" s="277"/>
      <c r="C23" s="277"/>
      <c r="D23" s="277"/>
      <c r="E23" s="277"/>
      <c r="F23" s="277"/>
      <c r="G23" s="196"/>
      <c r="H23" s="266"/>
      <c r="I23" s="277"/>
      <c r="J23" s="277"/>
      <c r="K23" s="278"/>
      <c r="M23" s="279"/>
      <c r="N23" s="277"/>
      <c r="O23" s="196"/>
      <c r="R23" s="272"/>
    </row>
    <row r="24" spans="1:31" ht="13.5" customHeight="1">
      <c r="A24" s="272"/>
      <c r="B24" s="272"/>
      <c r="C24" s="272"/>
      <c r="D24" s="272"/>
      <c r="E24" s="272"/>
      <c r="F24" s="272"/>
      <c r="G24" s="272"/>
      <c r="H24" s="272"/>
      <c r="I24" s="272"/>
      <c r="J24" s="266"/>
      <c r="K24" s="272"/>
      <c r="L24" s="273"/>
      <c r="M24" s="80"/>
      <c r="N24" s="266"/>
      <c r="O24" s="275"/>
      <c r="P24" s="273"/>
      <c r="Q24" s="33"/>
      <c r="R24" s="273"/>
    </row>
    <row r="25" spans="1:31" ht="18">
      <c r="A25" s="280" t="s">
        <v>28</v>
      </c>
      <c r="B25" s="280"/>
      <c r="C25" s="280"/>
      <c r="D25" s="281"/>
      <c r="E25" s="281"/>
      <c r="F25" s="281"/>
    </row>
    <row r="26" spans="1:31" ht="7.5" customHeight="1">
      <c r="G26" s="282"/>
      <c r="H26" s="282"/>
      <c r="I26" s="282"/>
      <c r="J26" s="282"/>
      <c r="K26" s="282"/>
      <c r="L26" s="282"/>
    </row>
    <row r="27" spans="1:31" s="287" customFormat="1" ht="65.25" customHeight="1">
      <c r="A27" s="353" t="s">
        <v>29</v>
      </c>
      <c r="B27" s="353"/>
      <c r="C27" s="353"/>
      <c r="D27" s="353"/>
      <c r="E27" s="353"/>
      <c r="F27" s="353"/>
      <c r="G27" s="353"/>
      <c r="H27" s="283"/>
      <c r="I27" s="284" t="s">
        <v>30</v>
      </c>
      <c r="J27" s="284"/>
      <c r="K27" s="284" t="s">
        <v>31</v>
      </c>
      <c r="L27" s="285"/>
      <c r="M27" s="284" t="s">
        <v>74</v>
      </c>
      <c r="N27" s="284"/>
      <c r="O27" s="284" t="s">
        <v>32</v>
      </c>
      <c r="P27" s="284"/>
      <c r="Q27" s="284" t="s">
        <v>73</v>
      </c>
      <c r="R27" s="286"/>
    </row>
    <row r="28" spans="1:31" s="287" customFormat="1" ht="15.75">
      <c r="A28" s="288" t="s">
        <v>33</v>
      </c>
      <c r="B28" s="289"/>
      <c r="C28" s="290"/>
      <c r="D28" s="290"/>
      <c r="E28" s="290"/>
      <c r="F28" s="290"/>
      <c r="G28" s="291"/>
      <c r="H28" s="291"/>
      <c r="I28" s="336">
        <f>VLOOKUP($A$1,Data!$A$82:$Y$95,2,FALSE)</f>
        <v>0.14063000000000001</v>
      </c>
      <c r="J28" s="291"/>
      <c r="K28" s="338">
        <f>VLOOKUP($A$1,Data!$A$50:$Y$63,2,FALSE)</f>
        <v>0.8</v>
      </c>
      <c r="L28" s="288"/>
      <c r="M28" s="292">
        <v>0.79499323410013534</v>
      </c>
      <c r="N28" s="293"/>
      <c r="O28" s="338">
        <f>VLOOKUP($A$1,Data!$A$66:$Y$79,2,FALSE)</f>
        <v>0.71</v>
      </c>
      <c r="P28" s="294"/>
      <c r="Q28" s="295">
        <v>0.8340196197166041</v>
      </c>
      <c r="R28" s="296"/>
      <c r="T28" s="297"/>
    </row>
    <row r="29" spans="1:31" s="287" customFormat="1" ht="18.75" customHeight="1">
      <c r="A29" s="291" t="s">
        <v>34</v>
      </c>
      <c r="B29" s="291"/>
      <c r="C29" s="291"/>
      <c r="D29" s="291"/>
      <c r="E29" s="291"/>
      <c r="F29" s="291"/>
      <c r="G29" s="291"/>
      <c r="H29" s="291"/>
      <c r="I29" s="336">
        <f>VLOOKUP($A$1,Data!$A$82:$Y$95,3,FALSE)</f>
        <v>2.274E-2</v>
      </c>
      <c r="J29" s="291"/>
      <c r="K29" s="338">
        <f>VLOOKUP($A$1,Data!$A$50:$Y$63,3,FALSE)</f>
        <v>0.85</v>
      </c>
      <c r="L29" s="298"/>
      <c r="M29" s="292">
        <v>0.81195501074181731</v>
      </c>
      <c r="N29" s="293"/>
      <c r="O29" s="338">
        <f>VLOOKUP($A$1,Data!$A$66:$Y$79,3,FALSE)</f>
        <v>0.73</v>
      </c>
      <c r="P29" s="294"/>
      <c r="Q29" s="266">
        <v>0.79373627152270954</v>
      </c>
      <c r="R29" s="296"/>
      <c r="T29" s="297"/>
    </row>
    <row r="30" spans="1:31" s="287" customFormat="1" ht="18.75" customHeight="1">
      <c r="A30" s="288" t="s">
        <v>35</v>
      </c>
      <c r="B30" s="288"/>
      <c r="C30" s="288"/>
      <c r="D30" s="288"/>
      <c r="E30" s="288"/>
      <c r="F30" s="288"/>
      <c r="G30" s="288"/>
      <c r="H30" s="288"/>
      <c r="I30" s="336">
        <f>VLOOKUP($A$1,Data!$A$82:$Y$95,4,FALSE)</f>
        <v>0.13305</v>
      </c>
      <c r="J30" s="288"/>
      <c r="K30" s="338">
        <f>VLOOKUP($A$1,Data!$A$50:$Y$63,4,FALSE)</f>
        <v>0.87</v>
      </c>
      <c r="L30" s="298"/>
      <c r="M30" s="292">
        <v>0.85488424618859404</v>
      </c>
      <c r="N30" s="293"/>
      <c r="O30" s="338">
        <f>VLOOKUP($A$1,Data!$A$66:$Y$79,4,FALSE)</f>
        <v>0.87</v>
      </c>
      <c r="P30" s="294"/>
      <c r="Q30" s="266">
        <v>0.86681403702680293</v>
      </c>
      <c r="R30" s="296"/>
      <c r="T30" s="297"/>
    </row>
    <row r="31" spans="1:31" s="287" customFormat="1" ht="18.75" customHeight="1">
      <c r="A31" s="288" t="s">
        <v>36</v>
      </c>
      <c r="B31" s="291"/>
      <c r="C31" s="291"/>
      <c r="D31" s="291"/>
      <c r="E31" s="291"/>
      <c r="F31" s="291"/>
      <c r="G31" s="299"/>
      <c r="H31" s="299"/>
      <c r="I31" s="336">
        <f>VLOOKUP($A$1,Data!$A$82:$Y$95,5,FALSE)</f>
        <v>0.10442</v>
      </c>
      <c r="J31" s="299"/>
      <c r="K31" s="338">
        <f>VLOOKUP($A$1,Data!$A$50:$Y$63,5,FALSE)</f>
        <v>0.9</v>
      </c>
      <c r="L31" s="298"/>
      <c r="M31" s="292">
        <v>0.84360625574977</v>
      </c>
      <c r="N31" s="293"/>
      <c r="O31" s="338">
        <f>VLOOKUP($A$1,Data!$A$66:$Y$79,5,FALSE)</f>
        <v>0.86</v>
      </c>
      <c r="P31" s="294"/>
      <c r="Q31" s="266">
        <v>0.867631138667454</v>
      </c>
      <c r="R31" s="296"/>
      <c r="T31" s="297"/>
    </row>
    <row r="32" spans="1:31" s="287" customFormat="1" ht="18.75" customHeight="1">
      <c r="A32" s="288" t="s">
        <v>37</v>
      </c>
      <c r="B32" s="291"/>
      <c r="C32" s="291"/>
      <c r="D32" s="291"/>
      <c r="E32" s="291"/>
      <c r="F32" s="291"/>
      <c r="G32" s="299"/>
      <c r="H32" s="299"/>
      <c r="I32" s="336">
        <f>VLOOKUP($A$1,Data!$A$82:$Y$95,6,FALSE)</f>
        <v>0.13600000000000001</v>
      </c>
      <c r="J32" s="299"/>
      <c r="K32" s="338">
        <f>VLOOKUP($A$1,Data!$A$50:$Y$63,6,FALSE)</f>
        <v>0.79</v>
      </c>
      <c r="L32" s="298"/>
      <c r="M32" s="292">
        <v>0.81511627906976747</v>
      </c>
      <c r="N32" s="293"/>
      <c r="O32" s="338">
        <f>VLOOKUP($A$1,Data!$A$66:$Y$79,6,FALSE)</f>
        <v>0.78</v>
      </c>
      <c r="P32" s="294"/>
      <c r="Q32" s="266">
        <v>0.84047470331043095</v>
      </c>
      <c r="R32" s="296"/>
      <c r="T32" s="297"/>
    </row>
    <row r="33" spans="1:20" s="287" customFormat="1" ht="18.75" customHeight="1">
      <c r="A33" s="288" t="s">
        <v>38</v>
      </c>
      <c r="B33" s="291"/>
      <c r="C33" s="291"/>
      <c r="D33" s="291"/>
      <c r="E33" s="291"/>
      <c r="F33" s="291"/>
      <c r="G33" s="299"/>
      <c r="H33" s="299"/>
      <c r="I33" s="336">
        <f>VLOOKUP($A$1,Data!$A$82:$Y$95,7,FALSE)</f>
        <v>4.2950000000000002E-2</v>
      </c>
      <c r="J33" s="299"/>
      <c r="K33" s="338">
        <f>VLOOKUP($A$1,Data!$A$50:$Y$63,7,FALSE)</f>
        <v>0.84</v>
      </c>
      <c r="L33" s="298"/>
      <c r="M33" s="292">
        <v>0.84072022160664817</v>
      </c>
      <c r="N33" s="293"/>
      <c r="O33" s="338">
        <f>VLOOKUP($A$1,Data!$A$66:$Y$79,7,FALSE)</f>
        <v>0.83</v>
      </c>
      <c r="P33" s="294"/>
      <c r="Q33" s="266">
        <v>0.87396033269353812</v>
      </c>
      <c r="R33" s="296"/>
      <c r="T33" s="297"/>
    </row>
    <row r="34" spans="1:20" s="287" customFormat="1" ht="18.75" customHeight="1">
      <c r="A34" s="288" t="s">
        <v>39</v>
      </c>
      <c r="B34" s="291"/>
      <c r="C34" s="291"/>
      <c r="D34" s="291"/>
      <c r="E34" s="291"/>
      <c r="F34" s="291"/>
      <c r="G34" s="299"/>
      <c r="H34" s="299"/>
      <c r="I34" s="336">
        <f>VLOOKUP($A$1,Data!$A$82:$Y$95,8,FALSE)</f>
        <v>0.12084</v>
      </c>
      <c r="J34" s="299"/>
      <c r="K34" s="338">
        <f>VLOOKUP($A$1,Data!$A$50:$Y$63,8,FALSE)</f>
        <v>0.89</v>
      </c>
      <c r="L34" s="298"/>
      <c r="M34" s="292">
        <v>0.84352801894238361</v>
      </c>
      <c r="N34" s="293"/>
      <c r="O34" s="338">
        <f>VLOOKUP($A$1,Data!$A$66:$Y$79,8,FALSE)</f>
        <v>0.95</v>
      </c>
      <c r="P34" s="294"/>
      <c r="Q34" s="266">
        <v>0.88807743070831502</v>
      </c>
      <c r="R34" s="296"/>
      <c r="T34" s="297"/>
    </row>
    <row r="35" spans="1:20" s="287" customFormat="1" ht="18.75" customHeight="1">
      <c r="A35" s="288" t="s">
        <v>40</v>
      </c>
      <c r="B35" s="291"/>
      <c r="C35" s="291"/>
      <c r="D35" s="291"/>
      <c r="E35" s="291"/>
      <c r="F35" s="291"/>
      <c r="G35" s="299"/>
      <c r="H35" s="299"/>
      <c r="I35" s="336" t="str">
        <f>VLOOKUP($A$1,Data!$A$82:$Y$95,9,FALSE)</f>
        <v xml:space="preserve">&lt; 0.05% </v>
      </c>
      <c r="J35" s="299"/>
      <c r="K35" s="338" t="str">
        <f>VLOOKUP($A$1,Data!$A$50:$Y$63,9,FALSE)</f>
        <v xml:space="preserve">n/a </v>
      </c>
      <c r="L35" s="298"/>
      <c r="M35" s="292">
        <v>0.8571428571428571</v>
      </c>
      <c r="N35" s="293"/>
      <c r="O35" s="338">
        <f>VLOOKUP($A$1,Data!$A$66:$Y$79,9,FALSE)</f>
        <v>0.97</v>
      </c>
      <c r="P35" s="294"/>
      <c r="Q35" s="266">
        <v>0.90357792601576714</v>
      </c>
      <c r="R35" s="296"/>
      <c r="T35" s="297"/>
    </row>
    <row r="36" spans="1:20" s="287" customFormat="1" ht="18.75" customHeight="1">
      <c r="A36" s="288" t="s">
        <v>41</v>
      </c>
      <c r="B36" s="288"/>
      <c r="C36" s="288"/>
      <c r="D36" s="288"/>
      <c r="E36" s="288"/>
      <c r="F36" s="288"/>
      <c r="G36" s="288"/>
      <c r="H36" s="288"/>
      <c r="I36" s="336">
        <f>VLOOKUP($A$1,Data!$A$82:$Y$95,10,FALSE)</f>
        <v>7.3260000000000006E-2</v>
      </c>
      <c r="J36" s="288"/>
      <c r="K36" s="338">
        <f>VLOOKUP($A$1,Data!$A$50:$Y$63,10,FALSE)</f>
        <v>0.92</v>
      </c>
      <c r="L36" s="298"/>
      <c r="M36" s="292">
        <v>0.83807439824945296</v>
      </c>
      <c r="N36" s="293"/>
      <c r="O36" s="338">
        <f>VLOOKUP($A$1,Data!$A$66:$Y$79,10,FALSE)</f>
        <v>0.92</v>
      </c>
      <c r="P36" s="294"/>
      <c r="Q36" s="266">
        <v>0.8408061594202898</v>
      </c>
      <c r="R36" s="296"/>
      <c r="T36" s="297"/>
    </row>
    <row r="37" spans="1:20" s="287" customFormat="1" ht="18.75" customHeight="1">
      <c r="A37" s="288" t="s">
        <v>42</v>
      </c>
      <c r="B37" s="288"/>
      <c r="C37" s="288"/>
      <c r="D37" s="288"/>
      <c r="E37" s="288"/>
      <c r="F37" s="288"/>
      <c r="G37" s="298"/>
      <c r="H37" s="298"/>
      <c r="I37" s="336">
        <f>VLOOKUP($A$1,Data!$A$82:$Y$95,11,FALSE)</f>
        <v>4.7579999999999997E-2</v>
      </c>
      <c r="J37" s="298"/>
      <c r="K37" s="338">
        <f>VLOOKUP($A$1,Data!$A$50:$Y$63,11,FALSE)</f>
        <v>0.84</v>
      </c>
      <c r="L37" s="298"/>
      <c r="M37" s="292">
        <v>0.85192433137638612</v>
      </c>
      <c r="N37" s="293"/>
      <c r="O37" s="338">
        <f>VLOOKUP($A$1,Data!$A$66:$Y$79,11,FALSE)</f>
        <v>0.91</v>
      </c>
      <c r="P37" s="294"/>
      <c r="Q37" s="266">
        <v>0.92264150943396228</v>
      </c>
      <c r="R37" s="296"/>
      <c r="T37" s="297"/>
    </row>
    <row r="38" spans="1:20" s="287" customFormat="1" ht="18.75" customHeight="1">
      <c r="A38" s="288" t="s">
        <v>43</v>
      </c>
      <c r="B38" s="288"/>
      <c r="C38" s="288"/>
      <c r="D38" s="288"/>
      <c r="E38" s="288"/>
      <c r="F38" s="288"/>
      <c r="G38" s="288"/>
      <c r="H38" s="288"/>
      <c r="I38" s="336">
        <f>VLOOKUP($A$1,Data!$A$82:$Y$95,12,FALSE)</f>
        <v>6.6530000000000006E-2</v>
      </c>
      <c r="J38" s="288"/>
      <c r="K38" s="338">
        <f>VLOOKUP($A$1,Data!$A$50:$Y$63,12,FALSE)</f>
        <v>0.81</v>
      </c>
      <c r="L38" s="298"/>
      <c r="M38" s="292">
        <v>0.81485022307202037</v>
      </c>
      <c r="N38" s="293"/>
      <c r="O38" s="338">
        <f>VLOOKUP($A$1,Data!$A$66:$Y$79,12,FALSE)</f>
        <v>0.88</v>
      </c>
      <c r="P38" s="294"/>
      <c r="Q38" s="266">
        <v>0.82259468872442321</v>
      </c>
      <c r="R38" s="296"/>
      <c r="T38" s="297"/>
    </row>
    <row r="39" spans="1:20" s="287" customFormat="1" ht="18.75" customHeight="1">
      <c r="A39" s="288" t="s">
        <v>44</v>
      </c>
      <c r="B39" s="291"/>
      <c r="C39" s="291"/>
      <c r="D39" s="291"/>
      <c r="E39" s="291"/>
      <c r="F39" s="291"/>
      <c r="G39" s="299"/>
      <c r="H39" s="299"/>
      <c r="I39" s="336">
        <f>VLOOKUP($A$1,Data!$A$82:$Y$95,13,FALSE)</f>
        <v>0.17979000000000001</v>
      </c>
      <c r="J39" s="299"/>
      <c r="K39" s="338">
        <f>VLOOKUP($A$1,Data!$A$50:$Y$63,13,FALSE)</f>
        <v>0.92</v>
      </c>
      <c r="L39" s="298"/>
      <c r="M39" s="292">
        <v>0.84694013009425195</v>
      </c>
      <c r="N39" s="293"/>
      <c r="O39" s="338">
        <f>VLOOKUP($A$1,Data!$A$66:$Y$79,13,FALSE)</f>
        <v>0.92</v>
      </c>
      <c r="P39" s="294"/>
      <c r="Q39" s="266">
        <v>0.84544151692205927</v>
      </c>
      <c r="R39" s="296"/>
      <c r="T39" s="297"/>
    </row>
    <row r="40" spans="1:20" s="287" customFormat="1" ht="18.75" customHeight="1">
      <c r="A40" s="288" t="s">
        <v>45</v>
      </c>
      <c r="B40" s="291"/>
      <c r="C40" s="291"/>
      <c r="D40" s="291"/>
      <c r="E40" s="291"/>
      <c r="F40" s="291"/>
      <c r="G40" s="298"/>
      <c r="H40" s="298"/>
      <c r="I40" s="336">
        <f>VLOOKUP($A$1,Data!$A$82:$Y$95,14,FALSE)</f>
        <v>6.1469999999999997E-2</v>
      </c>
      <c r="J40" s="298"/>
      <c r="K40" s="338">
        <f>VLOOKUP($A$1,Data!$A$50:$Y$63,14,FALSE)</f>
        <v>0.91</v>
      </c>
      <c r="L40" s="298"/>
      <c r="M40" s="292">
        <v>0.85334029227557406</v>
      </c>
      <c r="N40" s="293"/>
      <c r="O40" s="338">
        <f>VLOOKUP($A$1,Data!$A$66:$Y$79,14,FALSE)</f>
        <v>0.91</v>
      </c>
      <c r="P40" s="294"/>
      <c r="Q40" s="266">
        <v>0.84937611408199643</v>
      </c>
      <c r="R40" s="296"/>
      <c r="T40" s="297"/>
    </row>
    <row r="41" spans="1:20" s="287" customFormat="1" ht="18.75" customHeight="1">
      <c r="A41" s="288" t="s">
        <v>46</v>
      </c>
      <c r="B41" s="291"/>
      <c r="C41" s="291"/>
      <c r="D41" s="291"/>
      <c r="E41" s="291"/>
      <c r="F41" s="291"/>
      <c r="G41" s="298"/>
      <c r="H41" s="298"/>
      <c r="I41" s="336">
        <f>VLOOKUP($A$1,Data!$A$82:$Y$95,15,FALSE)</f>
        <v>0.11831999999999999</v>
      </c>
      <c r="J41" s="298"/>
      <c r="K41" s="338">
        <f>VLOOKUP($A$1,Data!$A$50:$Y$63,15,FALSE)</f>
        <v>0.92</v>
      </c>
      <c r="L41" s="298"/>
      <c r="M41" s="292">
        <v>0.84475698771586261</v>
      </c>
      <c r="N41" s="293"/>
      <c r="O41" s="338">
        <f>VLOOKUP($A$1,Data!$A$66:$Y$79,15,FALSE)</f>
        <v>0.93</v>
      </c>
      <c r="P41" s="294"/>
      <c r="Q41" s="266">
        <v>0.84414823494946534</v>
      </c>
      <c r="R41" s="296"/>
      <c r="T41" s="297"/>
    </row>
    <row r="42" spans="1:20" s="287" customFormat="1" ht="18.75" customHeight="1">
      <c r="A42" s="288" t="s">
        <v>47</v>
      </c>
      <c r="B42" s="288"/>
      <c r="C42" s="288"/>
      <c r="D42" s="288"/>
      <c r="E42" s="288"/>
      <c r="F42" s="288"/>
      <c r="G42" s="288"/>
      <c r="H42" s="288"/>
      <c r="I42" s="336" t="str">
        <f>VLOOKUP($A$1,Data!$A$82:$Y$95,16,FALSE)</f>
        <v xml:space="preserve">&lt; 0.05% </v>
      </c>
      <c r="J42" s="288"/>
      <c r="K42" s="338" t="str">
        <f>VLOOKUP($A$1,Data!$A$50:$Y$63,16,FALSE)</f>
        <v xml:space="preserve">n/a </v>
      </c>
      <c r="L42" s="298"/>
      <c r="M42" s="292">
        <v>0.84148550724637683</v>
      </c>
      <c r="N42" s="293"/>
      <c r="O42" s="338" t="str">
        <f>VLOOKUP($A$1,Data!$A$66:$Y$79,16,FALSE)</f>
        <v xml:space="preserve">n/a </v>
      </c>
      <c r="P42" s="294"/>
      <c r="Q42" s="266">
        <v>0.84208367514356031</v>
      </c>
      <c r="R42" s="296"/>
      <c r="T42" s="297"/>
    </row>
    <row r="43" spans="1:20" s="287" customFormat="1" ht="18.75" customHeight="1">
      <c r="A43" s="288" t="s">
        <v>48</v>
      </c>
      <c r="B43" s="291"/>
      <c r="C43" s="291"/>
      <c r="D43" s="291"/>
      <c r="E43" s="291"/>
      <c r="F43" s="291"/>
      <c r="G43" s="298"/>
      <c r="H43" s="298"/>
      <c r="I43" s="336">
        <f>VLOOKUP($A$1,Data!$A$82:$Y$95,17,FALSE)</f>
        <v>6.7400000000000003E-3</v>
      </c>
      <c r="J43" s="298"/>
      <c r="K43" s="338">
        <f>VLOOKUP($A$1,Data!$A$50:$Y$63,17,FALSE)</f>
        <v>1</v>
      </c>
      <c r="L43" s="298"/>
      <c r="M43" s="292">
        <v>0.8350549816727757</v>
      </c>
      <c r="N43" s="293"/>
      <c r="O43" s="338">
        <f>VLOOKUP($A$1,Data!$A$66:$Y$79,17,FALSE)</f>
        <v>1</v>
      </c>
      <c r="P43" s="294"/>
      <c r="Q43" s="266">
        <v>0.83661538461538465</v>
      </c>
      <c r="R43" s="296"/>
      <c r="T43" s="297"/>
    </row>
    <row r="44" spans="1:20" s="287" customFormat="1" ht="18.75" customHeight="1">
      <c r="A44" s="288" t="s">
        <v>49</v>
      </c>
      <c r="B44" s="288"/>
      <c r="C44" s="288"/>
      <c r="D44" s="288"/>
      <c r="E44" s="288"/>
      <c r="F44" s="288"/>
      <c r="G44" s="288"/>
      <c r="H44" s="288"/>
      <c r="I44" s="336" t="str">
        <f>VLOOKUP($A$1,Data!$A$82:$Y$95,18,FALSE)</f>
        <v xml:space="preserve">&lt; 0.05% </v>
      </c>
      <c r="J44" s="288"/>
      <c r="K44" s="338" t="str">
        <f>VLOOKUP($A$1,Data!$A$50:$Y$63,18,FALSE)</f>
        <v xml:space="preserve">n/a </v>
      </c>
      <c r="L44" s="298"/>
      <c r="M44" s="292">
        <v>0.88994565217391308</v>
      </c>
      <c r="N44" s="293"/>
      <c r="O44" s="338">
        <f>VLOOKUP($A$1,Data!$A$66:$Y$79,18,FALSE)</f>
        <v>0.85</v>
      </c>
      <c r="P44" s="294"/>
      <c r="Q44" s="266">
        <v>0.88515709642470208</v>
      </c>
      <c r="R44" s="296"/>
      <c r="T44" s="297"/>
    </row>
    <row r="45" spans="1:20" s="287" customFormat="1" ht="18.75" customHeight="1">
      <c r="A45" s="288" t="s">
        <v>50</v>
      </c>
      <c r="B45" s="291"/>
      <c r="C45" s="291"/>
      <c r="D45" s="291"/>
      <c r="E45" s="291"/>
      <c r="F45" s="291"/>
      <c r="G45" s="298"/>
      <c r="H45" s="298"/>
      <c r="I45" s="336" t="str">
        <f>VLOOKUP($A$1,Data!$A$82:$Y$95,19,FALSE)</f>
        <v xml:space="preserve">&lt; 0.05% </v>
      </c>
      <c r="J45" s="298"/>
      <c r="K45" s="338" t="str">
        <f>VLOOKUP($A$1,Data!$A$50:$Y$63,19,FALSE)</f>
        <v xml:space="preserve">n/a </v>
      </c>
      <c r="L45" s="298"/>
      <c r="M45" s="249">
        <v>0.90196078431372551</v>
      </c>
      <c r="N45" s="293"/>
      <c r="O45" s="338">
        <f>VLOOKUP($A$1,Data!$A$66:$Y$79,19,FALSE)</f>
        <v>0.77</v>
      </c>
      <c r="P45" s="294"/>
      <c r="Q45" s="266">
        <v>0.84210526315789469</v>
      </c>
      <c r="R45" s="296"/>
      <c r="T45" s="297"/>
    </row>
    <row r="46" spans="1:20" s="287" customFormat="1" ht="18.75" customHeight="1">
      <c r="A46" s="288" t="s">
        <v>51</v>
      </c>
      <c r="B46" s="291"/>
      <c r="C46" s="291"/>
      <c r="D46" s="291"/>
      <c r="E46" s="291"/>
      <c r="F46" s="291"/>
      <c r="G46" s="299"/>
      <c r="H46" s="299"/>
      <c r="I46" s="336">
        <f>VLOOKUP($A$1,Data!$A$82:$Y$95,20,FALSE)</f>
        <v>3.2419999999999997E-2</v>
      </c>
      <c r="J46" s="299"/>
      <c r="K46" s="338">
        <f>VLOOKUP($A$1,Data!$A$50:$Y$63,20,FALSE)</f>
        <v>0.87</v>
      </c>
      <c r="L46" s="298"/>
      <c r="M46" s="292">
        <v>0.83768704032462593</v>
      </c>
      <c r="N46" s="293"/>
      <c r="O46" s="338">
        <f>VLOOKUP($A$1,Data!$A$66:$Y$79,20,FALSE)</f>
        <v>0.87</v>
      </c>
      <c r="P46" s="294"/>
      <c r="Q46" s="266">
        <v>0.87978246873330501</v>
      </c>
      <c r="R46" s="296"/>
      <c r="T46" s="297"/>
    </row>
    <row r="47" spans="1:20" s="287" customFormat="1" ht="18.75" customHeight="1">
      <c r="A47" s="288" t="s">
        <v>52</v>
      </c>
      <c r="B47" s="289"/>
      <c r="C47" s="289"/>
      <c r="D47" s="290"/>
      <c r="E47" s="290"/>
      <c r="F47" s="290"/>
      <c r="G47" s="291"/>
      <c r="H47" s="291"/>
      <c r="I47" s="336">
        <f>VLOOKUP($A$1,Data!$A$82:$Y$95,21,FALSE)</f>
        <v>3.79E-3</v>
      </c>
      <c r="J47" s="291"/>
      <c r="K47" s="338" t="str">
        <f>VLOOKUP($A$1,Data!$A$50:$Y$63,21,FALSE)</f>
        <v xml:space="preserve">* </v>
      </c>
      <c r="L47" s="288"/>
      <c r="M47" s="292">
        <v>0.88073394495412849</v>
      </c>
      <c r="N47" s="293"/>
      <c r="O47" s="338">
        <f>VLOOKUP($A$1,Data!$A$66:$Y$79,21,FALSE)</f>
        <v>0.9</v>
      </c>
      <c r="P47" s="294"/>
      <c r="Q47" s="266">
        <v>0.96442687747035571</v>
      </c>
      <c r="R47" s="296"/>
      <c r="T47" s="297"/>
    </row>
    <row r="48" spans="1:20" s="287" customFormat="1" ht="18.75" customHeight="1">
      <c r="A48" s="288" t="s">
        <v>53</v>
      </c>
      <c r="B48" s="289"/>
      <c r="C48" s="289"/>
      <c r="D48" s="290"/>
      <c r="E48" s="290"/>
      <c r="F48" s="290"/>
      <c r="G48" s="288"/>
      <c r="H48" s="288"/>
      <c r="I48" s="336" t="str">
        <f>VLOOKUP($A$1,Data!$A$82:$Y$95,22,FALSE)</f>
        <v xml:space="preserve">&lt; 0.05% </v>
      </c>
      <c r="J48" s="288"/>
      <c r="K48" s="338" t="str">
        <f>VLOOKUP($A$1,Data!$A$50:$Y$63,22,FALSE)</f>
        <v xml:space="preserve">n/a </v>
      </c>
      <c r="L48" s="288"/>
      <c r="M48" s="292">
        <v>0.90909090909090906</v>
      </c>
      <c r="N48" s="293"/>
      <c r="O48" s="338">
        <f>VLOOKUP($A$1,Data!$A$66:$Y$79,22,FALSE)</f>
        <v>0.99</v>
      </c>
      <c r="P48" s="294"/>
      <c r="Q48" s="266">
        <v>0.97516556291390732</v>
      </c>
      <c r="R48" s="296"/>
      <c r="T48" s="297"/>
    </row>
    <row r="49" spans="1:20" s="287" customFormat="1" ht="18.75" customHeight="1">
      <c r="A49" s="288" t="s">
        <v>54</v>
      </c>
      <c r="B49" s="289"/>
      <c r="C49" s="289"/>
      <c r="D49" s="290"/>
      <c r="E49" s="290"/>
      <c r="F49" s="290"/>
      <c r="G49" s="288"/>
      <c r="H49" s="288"/>
      <c r="I49" s="336">
        <f>VLOOKUP($A$1,Data!$A$82:$Y$95,23,FALSE)</f>
        <v>2.8629999999999999E-2</v>
      </c>
      <c r="J49" s="288"/>
      <c r="K49" s="338">
        <f>VLOOKUP($A$1,Data!$A$50:$Y$63,23,FALSE)</f>
        <v>0.87</v>
      </c>
      <c r="L49" s="288"/>
      <c r="M49" s="292">
        <v>0.84195933456561922</v>
      </c>
      <c r="N49" s="293"/>
      <c r="O49" s="338">
        <f>VLOOKUP($A$1,Data!$A$66:$Y$79,23,FALSE)</f>
        <v>0.87</v>
      </c>
      <c r="P49" s="294"/>
      <c r="Q49" s="266">
        <v>0.87195503813729425</v>
      </c>
      <c r="R49" s="296"/>
      <c r="T49" s="297"/>
    </row>
    <row r="50" spans="1:20" ht="18.75" customHeight="1">
      <c r="A50" s="288" t="s">
        <v>55</v>
      </c>
      <c r="B50" s="289"/>
      <c r="C50" s="289"/>
      <c r="D50" s="290"/>
      <c r="E50" s="290"/>
      <c r="F50" s="290"/>
      <c r="G50" s="288"/>
      <c r="H50" s="288"/>
      <c r="I50" s="336" t="str">
        <f>VLOOKUP($A$1,Data!$A$82:$Y$95,24,FALSE)</f>
        <v xml:space="preserve">&lt; 0.05% </v>
      </c>
      <c r="J50" s="288"/>
      <c r="K50" s="338" t="str">
        <f>VLOOKUP($A$1,Data!$A$50:$Y$63,24,FALSE)</f>
        <v xml:space="preserve">n/a </v>
      </c>
      <c r="L50" s="288"/>
      <c r="M50" s="292">
        <v>0.78800000000000003</v>
      </c>
      <c r="N50" s="293"/>
      <c r="O50" s="338" t="str">
        <f>VLOOKUP($A$1,Data!$A$66:$Y$79,24,FALSE)</f>
        <v xml:space="preserve">* </v>
      </c>
      <c r="P50" s="294"/>
      <c r="Q50" s="266">
        <v>0.84084542908072324</v>
      </c>
      <c r="T50" s="300"/>
    </row>
    <row r="51" spans="1:20" ht="18.75" customHeight="1">
      <c r="A51" s="301" t="s">
        <v>56</v>
      </c>
      <c r="B51" s="302"/>
      <c r="C51" s="302"/>
      <c r="D51" s="303"/>
      <c r="E51" s="303"/>
      <c r="F51" s="303"/>
      <c r="G51" s="301"/>
      <c r="H51" s="301"/>
      <c r="I51" s="337">
        <f>VLOOKUP($A$1,Data!$A$82:$Y$95,25,FALSE)</f>
        <v>1.389E-2</v>
      </c>
      <c r="J51" s="301"/>
      <c r="K51" s="339">
        <f>VLOOKUP($A$1,Data!$A$50:$Y$63,25,FALSE)</f>
        <v>0.73</v>
      </c>
      <c r="L51" s="301"/>
      <c r="M51" s="304">
        <v>0.80137414116177386</v>
      </c>
      <c r="N51" s="305"/>
      <c r="O51" s="339">
        <f>VLOOKUP($A$1,Data!$A$66:$Y$79,25,FALSE)</f>
        <v>0.81</v>
      </c>
      <c r="P51" s="306"/>
      <c r="Q51" s="307">
        <v>0.81711219879518071</v>
      </c>
      <c r="T51" s="300"/>
    </row>
    <row r="52" spans="1:20" ht="9" customHeight="1">
      <c r="A52" s="290"/>
      <c r="B52" s="290"/>
      <c r="C52" s="290"/>
      <c r="D52" s="290"/>
      <c r="E52" s="290"/>
      <c r="F52" s="290"/>
      <c r="G52" s="288"/>
      <c r="H52" s="288"/>
      <c r="I52" s="308"/>
      <c r="J52" s="288"/>
      <c r="K52" s="308" t="s">
        <v>57</v>
      </c>
      <c r="L52" s="288"/>
      <c r="M52" s="247"/>
      <c r="N52" s="293"/>
      <c r="O52" s="308" t="s">
        <v>57</v>
      </c>
      <c r="P52" s="221"/>
      <c r="Q52" s="309"/>
      <c r="R52" s="272"/>
    </row>
    <row r="53" spans="1:20">
      <c r="Q53" s="310" t="s">
        <v>58</v>
      </c>
      <c r="R53" s="272"/>
    </row>
    <row r="54" spans="1:20" ht="18">
      <c r="A54" s="263" t="s">
        <v>66</v>
      </c>
      <c r="Q54" s="310"/>
      <c r="R54" s="272"/>
    </row>
    <row r="55" spans="1:20" ht="18" customHeight="1">
      <c r="A55" s="225" t="s">
        <v>75</v>
      </c>
      <c r="Q55" s="310"/>
      <c r="R55" s="272"/>
    </row>
    <row r="56" spans="1:20" ht="18" customHeight="1">
      <c r="A56" s="225" t="s">
        <v>76</v>
      </c>
      <c r="Q56" s="310"/>
      <c r="R56" s="272"/>
    </row>
    <row r="57" spans="1:20" ht="9" customHeight="1">
      <c r="Q57" s="310"/>
      <c r="R57" s="272"/>
    </row>
    <row r="58" spans="1:20">
      <c r="A58" s="311" t="s">
        <v>59</v>
      </c>
    </row>
    <row r="59" spans="1:20">
      <c r="A59" s="311" t="s">
        <v>60</v>
      </c>
      <c r="Q59" s="310"/>
      <c r="R59" s="272"/>
    </row>
    <row r="60" spans="1:20" ht="9" customHeight="1">
      <c r="Q60" s="310"/>
      <c r="R60" s="272"/>
    </row>
    <row r="61" spans="1:20" ht="15.75">
      <c r="A61" s="312" t="s">
        <v>61</v>
      </c>
      <c r="B61" s="312"/>
      <c r="C61" s="312"/>
      <c r="M61" s="272"/>
      <c r="N61" s="272"/>
      <c r="O61" s="272"/>
      <c r="P61" s="272"/>
      <c r="Q61" s="272"/>
      <c r="R61" s="272"/>
    </row>
    <row r="62" spans="1:20" ht="8.25" customHeight="1">
      <c r="A62" s="313"/>
      <c r="B62" s="313"/>
      <c r="C62" s="313"/>
      <c r="M62" s="272"/>
      <c r="N62" s="272"/>
      <c r="O62" s="272"/>
      <c r="P62" s="272"/>
      <c r="Q62" s="272"/>
      <c r="R62" s="272"/>
    </row>
    <row r="63" spans="1:20" ht="15.75">
      <c r="A63" s="354" t="s">
        <v>62</v>
      </c>
      <c r="B63" s="354"/>
      <c r="C63" s="354"/>
      <c r="D63" s="314"/>
      <c r="E63" s="314"/>
      <c r="F63" s="314"/>
      <c r="G63" s="314"/>
      <c r="H63" s="314"/>
      <c r="I63" s="314"/>
      <c r="J63" s="314"/>
      <c r="K63" s="315"/>
      <c r="M63" s="272"/>
      <c r="N63" s="316"/>
      <c r="O63" s="272"/>
      <c r="P63" s="317"/>
      <c r="Q63" s="272"/>
      <c r="R63" s="272"/>
    </row>
    <row r="64" spans="1:20" ht="15.75">
      <c r="A64" s="355" t="s">
        <v>63</v>
      </c>
      <c r="B64" s="355"/>
      <c r="C64" s="355"/>
      <c r="D64" s="314"/>
      <c r="E64" s="314"/>
      <c r="F64" s="314"/>
      <c r="G64" s="314"/>
      <c r="H64" s="314"/>
      <c r="I64" s="314"/>
      <c r="J64" s="314"/>
      <c r="K64" s="315"/>
      <c r="M64" s="272"/>
      <c r="N64" s="316"/>
      <c r="O64" s="272"/>
      <c r="P64" s="318"/>
      <c r="Q64" s="272"/>
      <c r="R64" s="272"/>
    </row>
    <row r="65" spans="1:18" ht="15.75">
      <c r="A65" s="356" t="s">
        <v>64</v>
      </c>
      <c r="B65" s="356"/>
      <c r="C65" s="356"/>
      <c r="D65" s="314"/>
      <c r="E65" s="314"/>
      <c r="F65" s="314"/>
      <c r="G65" s="314"/>
      <c r="H65" s="314"/>
      <c r="I65" s="314"/>
      <c r="J65" s="314"/>
      <c r="K65" s="315"/>
      <c r="M65" s="272"/>
      <c r="N65" s="316"/>
      <c r="O65" s="272"/>
      <c r="P65" s="318"/>
      <c r="Q65" s="272"/>
      <c r="R65" s="272"/>
    </row>
    <row r="66" spans="1:18" ht="15.75">
      <c r="A66" s="351" t="s">
        <v>65</v>
      </c>
      <c r="B66" s="351"/>
      <c r="C66" s="351"/>
      <c r="D66" s="314"/>
      <c r="E66" s="314"/>
      <c r="F66" s="314"/>
      <c r="G66" s="314"/>
      <c r="H66" s="314"/>
      <c r="I66" s="314"/>
      <c r="J66" s="314"/>
      <c r="K66" s="315"/>
      <c r="M66" s="272"/>
      <c r="N66" s="316"/>
      <c r="O66" s="272"/>
      <c r="P66" s="318"/>
      <c r="Q66" s="272"/>
      <c r="R66" s="272"/>
    </row>
    <row r="67" spans="1:18">
      <c r="M67" s="272"/>
      <c r="N67" s="272"/>
      <c r="O67" s="272"/>
      <c r="P67" s="272"/>
      <c r="Q67" s="272"/>
      <c r="R67" s="272"/>
    </row>
    <row r="68" spans="1:18">
      <c r="M68" s="272"/>
      <c r="N68" s="272"/>
      <c r="O68" s="272"/>
      <c r="P68" s="272"/>
      <c r="Q68" s="272"/>
      <c r="R68" s="272"/>
    </row>
    <row r="69" spans="1:18">
      <c r="M69" s="272"/>
      <c r="N69" s="272"/>
      <c r="O69" s="272"/>
      <c r="P69" s="272"/>
      <c r="Q69" s="272"/>
    </row>
    <row r="70" spans="1:18">
      <c r="M70" s="272"/>
      <c r="N70" s="272"/>
      <c r="O70" s="272"/>
      <c r="P70" s="272"/>
      <c r="Q70" s="272"/>
    </row>
    <row r="71" spans="1:18">
      <c r="M71" s="272"/>
      <c r="N71" s="272"/>
      <c r="O71" s="272"/>
      <c r="P71" s="272"/>
      <c r="Q71" s="272"/>
    </row>
    <row r="72" spans="1:18">
      <c r="M72" s="272"/>
      <c r="N72" s="272"/>
      <c r="O72" s="272"/>
      <c r="P72" s="272"/>
      <c r="Q72" s="272"/>
    </row>
  </sheetData>
  <sheetProtection password="838C" sheet="1" objects="1" scenarios="1"/>
  <mergeCells count="6">
    <mergeCell ref="A66:C66"/>
    <mergeCell ref="A15:K15"/>
    <mergeCell ref="A27:G27"/>
    <mergeCell ref="A63:C63"/>
    <mergeCell ref="A64:C64"/>
    <mergeCell ref="A65:C65"/>
  </mergeCells>
  <conditionalFormatting sqref="K28:K51">
    <cfRule type="cellIs" dxfId="275" priority="5" stopIfTrue="1" operator="between">
      <formula>0.65</formula>
      <formula>0.74</formula>
    </cfRule>
    <cfRule type="cellIs" dxfId="274" priority="6" stopIfTrue="1" operator="between">
      <formula>0.85</formula>
      <formula>1</formula>
    </cfRule>
    <cfRule type="cellIs" dxfId="273" priority="7" stopIfTrue="1" operator="between">
      <formula>0.75</formula>
      <formula>0.85</formula>
    </cfRule>
    <cfRule type="cellIs" dxfId="272" priority="8" stopIfTrue="1" operator="lessThan">
      <formula>0.65</formula>
    </cfRule>
  </conditionalFormatting>
  <conditionalFormatting sqref="O4:O6 O28:O51">
    <cfRule type="cellIs" dxfId="271" priority="1" stopIfTrue="1" operator="between">
      <formula>0.65</formula>
      <formula>0.74</formula>
    </cfRule>
    <cfRule type="cellIs" dxfId="270" priority="2" stopIfTrue="1" operator="lessThan">
      <formula>0.65</formula>
    </cfRule>
    <cfRule type="cellIs" dxfId="269" priority="3" stopIfTrue="1" operator="between">
      <formula>0.85</formula>
      <formula>1</formula>
    </cfRule>
    <cfRule type="cellIs" dxfId="268" priority="4" stopIfTrue="1" operator="between">
      <formula>0.75</formula>
      <formula>0.85</formula>
    </cfRule>
  </conditionalFormatting>
  <printOptions horizontalCentered="1"/>
  <pageMargins left="0.27559055118110237" right="0.15748031496062992" top="0.70866141732283472" bottom="0.23622047244094491" header="0.35433070866141736" footer="0.23622047244094491"/>
  <pageSetup paperSize="9" scale="63" orientation="portrait" horizontalDpi="300" verticalDpi="300" r:id="rId1"/>
  <headerFooter alignWithMargins="0">
    <oddHeader>&amp;C&amp;"Arial,Bold Italic"&amp;18Learner Outcomes Report (LOR) for 2015/16</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75"/>
  <sheetViews>
    <sheetView view="pageBreakPreview" zoomScale="90" zoomScaleNormal="90" zoomScaleSheetLayoutView="90" zoomScalePageLayoutView="80" workbookViewId="0">
      <selection activeCell="O1" sqref="O1"/>
    </sheetView>
  </sheetViews>
  <sheetFormatPr defaultRowHeight="15"/>
  <cols>
    <col min="1" max="1" width="14.33203125" style="43" customWidth="1"/>
    <col min="2" max="2" width="1.77734375" style="43" customWidth="1"/>
    <col min="3" max="3" width="7.109375" style="43" customWidth="1"/>
    <col min="4" max="4" width="1.77734375" style="43" customWidth="1"/>
    <col min="5" max="5" width="7.5546875" style="43" customWidth="1"/>
    <col min="6" max="6" width="1.77734375" style="43" customWidth="1"/>
    <col min="7" max="7" width="8.5546875" style="43" customWidth="1"/>
    <col min="8" max="8" width="3.77734375" style="43" customWidth="1"/>
    <col min="9" max="9" width="13" style="43" customWidth="1"/>
    <col min="10" max="10" width="2.6640625" style="43" customWidth="1"/>
    <col min="11" max="11" width="22.109375" style="43" customWidth="1"/>
    <col min="12" max="12" width="1.6640625" style="43" customWidth="1"/>
    <col min="13" max="13" width="17.88671875" style="43" customWidth="1"/>
    <col min="14" max="14" width="1.6640625" style="43" customWidth="1"/>
    <col min="15" max="15" width="16.44140625" style="43" customWidth="1"/>
    <col min="16" max="16" width="2.109375" style="43" customWidth="1"/>
    <col min="17" max="17" width="16.44140625" style="43" customWidth="1"/>
    <col min="18" max="16384" width="8.88671875" style="43"/>
  </cols>
  <sheetData>
    <row r="1" spans="1:27" ht="21.75" customHeight="1">
      <c r="A1" s="144" t="str">
        <f>VLOOKUP(Providers!A16, Providers!A1:B14,2,FALSE)</f>
        <v>INSTITUTION NAME: BRIDGEND COLLEGE</v>
      </c>
      <c r="B1" s="145"/>
      <c r="C1" s="145"/>
      <c r="D1" s="145"/>
      <c r="E1" s="146"/>
      <c r="F1" s="146"/>
      <c r="G1" s="146"/>
      <c r="H1" s="146"/>
      <c r="I1" s="146"/>
      <c r="J1" s="146"/>
      <c r="K1" s="146"/>
      <c r="L1" s="146"/>
      <c r="M1" s="147"/>
      <c r="N1" s="147"/>
      <c r="O1" s="147"/>
      <c r="R1" s="331"/>
      <c r="S1" s="331"/>
      <c r="T1" s="331"/>
      <c r="U1" s="331"/>
      <c r="V1" s="331"/>
      <c r="W1" s="331"/>
      <c r="X1" s="331"/>
      <c r="Y1" s="331"/>
      <c r="Z1" s="331"/>
      <c r="AA1" s="331"/>
    </row>
    <row r="2" spans="1:27" ht="19.5">
      <c r="A2" s="148"/>
      <c r="B2" s="148"/>
      <c r="C2" s="148"/>
      <c r="D2" s="148"/>
      <c r="E2" s="149"/>
      <c r="F2" s="149"/>
      <c r="G2" s="149"/>
      <c r="H2" s="149"/>
      <c r="I2" s="149"/>
      <c r="J2" s="149"/>
      <c r="K2" s="150" t="s">
        <v>70</v>
      </c>
      <c r="L2" s="151"/>
      <c r="M2" s="152"/>
      <c r="N2" s="153"/>
      <c r="O2" s="153"/>
      <c r="P2" s="154"/>
      <c r="R2" s="322"/>
      <c r="S2" s="323" t="s">
        <v>4</v>
      </c>
      <c r="T2" s="323" t="s">
        <v>5</v>
      </c>
      <c r="U2" s="323" t="s">
        <v>6</v>
      </c>
      <c r="V2" s="323" t="s">
        <v>7</v>
      </c>
      <c r="W2" s="322" t="s">
        <v>210</v>
      </c>
      <c r="X2" s="322" t="s">
        <v>211</v>
      </c>
      <c r="Y2" s="322" t="s">
        <v>212</v>
      </c>
      <c r="Z2" s="322" t="s">
        <v>213</v>
      </c>
      <c r="AA2" s="322"/>
    </row>
    <row r="3" spans="1:27" ht="27.75" customHeight="1">
      <c r="A3" s="155"/>
      <c r="B3" s="155"/>
      <c r="C3" s="155"/>
      <c r="D3" s="155"/>
      <c r="E3" s="156"/>
      <c r="F3" s="156"/>
      <c r="G3" s="156"/>
      <c r="H3" s="156"/>
      <c r="I3" s="156"/>
      <c r="J3" s="156"/>
      <c r="K3" s="157" t="s">
        <v>0</v>
      </c>
      <c r="L3" s="158"/>
      <c r="M3" s="159" t="s">
        <v>1</v>
      </c>
      <c r="N3" s="160"/>
      <c r="O3" s="161" t="s">
        <v>2</v>
      </c>
      <c r="R3" s="322"/>
      <c r="S3" s="324">
        <v>0.85918987423169879</v>
      </c>
      <c r="T3" s="323"/>
      <c r="U3" s="323"/>
      <c r="V3" s="323"/>
      <c r="W3" s="322"/>
      <c r="X3" s="322"/>
      <c r="Y3" s="322"/>
      <c r="Z3" s="322"/>
      <c r="AA3" s="322"/>
    </row>
    <row r="4" spans="1:27" ht="24" customHeight="1">
      <c r="A4" s="155"/>
      <c r="B4" s="155"/>
      <c r="C4" s="155"/>
      <c r="D4" s="155"/>
      <c r="E4" s="156"/>
      <c r="F4" s="156"/>
      <c r="G4" s="156"/>
      <c r="H4" s="156"/>
      <c r="I4" s="156"/>
      <c r="J4" s="156"/>
      <c r="K4" s="154" t="s">
        <v>71</v>
      </c>
      <c r="L4" s="147"/>
      <c r="M4" s="340">
        <f>VLOOKUP($A$1,Data!$A$1:$D$14,2,FALSE)</f>
        <v>0.86</v>
      </c>
      <c r="N4" s="154"/>
      <c r="O4" s="162">
        <v>0.82846613998334129</v>
      </c>
      <c r="R4" s="325"/>
      <c r="S4" s="324"/>
      <c r="T4" s="326">
        <f>VLOOKUP($A$1,Data!$A$34:$J$47,2,FALSE)</f>
        <v>0.93</v>
      </c>
      <c r="U4" s="322"/>
      <c r="V4" s="322"/>
      <c r="W4" s="322"/>
      <c r="X4" s="322"/>
      <c r="Y4" s="322"/>
      <c r="Z4" s="322"/>
      <c r="AA4" s="322"/>
    </row>
    <row r="5" spans="1:27" ht="24" customHeight="1">
      <c r="A5" s="163"/>
      <c r="B5" s="163"/>
      <c r="C5" s="163"/>
      <c r="D5" s="163"/>
      <c r="E5" s="164"/>
      <c r="F5" s="164"/>
      <c r="G5" s="164"/>
      <c r="H5" s="164"/>
      <c r="I5" s="164"/>
      <c r="J5" s="164"/>
      <c r="K5" s="154" t="s">
        <v>72</v>
      </c>
      <c r="L5" s="154"/>
      <c r="M5" s="340">
        <f>VLOOKUP($A$1,Data!$A$1:$D$14,3,FALSE)</f>
        <v>0.86</v>
      </c>
      <c r="N5" s="154"/>
      <c r="O5" s="162">
        <v>0.83060155817616754</v>
      </c>
      <c r="R5" s="321" t="s">
        <v>8</v>
      </c>
      <c r="S5" s="324"/>
      <c r="T5" s="322"/>
      <c r="U5" s="326">
        <f>VLOOKUP($A$1,Data!$A$34:$J$47,3,FALSE)</f>
        <v>0.93</v>
      </c>
      <c r="V5" s="322"/>
      <c r="W5" s="322"/>
      <c r="X5" s="322"/>
      <c r="Y5" s="322"/>
      <c r="Z5" s="322"/>
      <c r="AA5" s="322"/>
    </row>
    <row r="6" spans="1:27" ht="24" customHeight="1">
      <c r="A6" s="164"/>
      <c r="B6" s="165"/>
      <c r="C6" s="164"/>
      <c r="D6" s="164"/>
      <c r="E6" s="164"/>
      <c r="F6" s="164"/>
      <c r="G6" s="164"/>
      <c r="I6" s="164"/>
      <c r="J6" s="164"/>
      <c r="K6" s="154" t="s">
        <v>3</v>
      </c>
      <c r="L6" s="154"/>
      <c r="M6" s="340">
        <f>VLOOKUP($A$1,Data!$A$1:$D$14,4,FALSE)</f>
        <v>0.86</v>
      </c>
      <c r="N6" s="154"/>
      <c r="O6" s="162">
        <v>0.82926094948342521</v>
      </c>
      <c r="R6" s="325"/>
      <c r="S6" s="324"/>
      <c r="T6" s="322"/>
      <c r="U6" s="322"/>
      <c r="V6" s="327">
        <f>VLOOKUP($A$1,Data!$A$34:$J$47,4,FALSE)</f>
        <v>0.85</v>
      </c>
      <c r="W6" s="322"/>
      <c r="X6" s="322"/>
      <c r="Y6" s="322"/>
      <c r="Z6" s="322"/>
      <c r="AA6" s="322"/>
    </row>
    <row r="7" spans="1:27" ht="7.5" customHeight="1">
      <c r="A7" s="166"/>
      <c r="B7" s="167"/>
      <c r="C7" s="34"/>
      <c r="D7" s="34"/>
      <c r="E7" s="34"/>
      <c r="F7" s="34"/>
      <c r="G7" s="34"/>
      <c r="H7" s="34"/>
      <c r="I7" s="34"/>
      <c r="J7" s="34"/>
      <c r="K7" s="152"/>
      <c r="L7" s="168"/>
      <c r="M7" s="169"/>
      <c r="N7" s="170"/>
      <c r="O7" s="152"/>
      <c r="R7" s="328"/>
      <c r="S7" s="324"/>
      <c r="T7" s="322"/>
      <c r="U7" s="322"/>
      <c r="V7" s="322"/>
      <c r="W7" s="322"/>
      <c r="X7" s="322"/>
      <c r="Y7" s="322"/>
      <c r="Z7" s="322"/>
      <c r="AA7" s="322"/>
    </row>
    <row r="8" spans="1:27" ht="6" customHeight="1">
      <c r="A8" s="166"/>
      <c r="B8" s="167"/>
      <c r="C8" s="34"/>
      <c r="D8" s="34"/>
      <c r="E8" s="34"/>
      <c r="F8" s="34"/>
      <c r="G8" s="34"/>
      <c r="H8" s="34"/>
      <c r="I8" s="34"/>
      <c r="J8" s="34"/>
      <c r="K8" s="171"/>
      <c r="L8" s="172"/>
      <c r="M8" s="173"/>
      <c r="N8" s="174"/>
      <c r="O8" s="174"/>
      <c r="P8" s="154"/>
      <c r="R8" s="325"/>
      <c r="S8" s="324"/>
      <c r="T8" s="326">
        <f>VLOOKUP($A$1,Data!$A$34:$J$47,5,FALSE)</f>
        <v>0.95</v>
      </c>
      <c r="U8" s="322"/>
      <c r="V8" s="322"/>
      <c r="W8" s="322"/>
      <c r="X8" s="322"/>
      <c r="Y8" s="322"/>
      <c r="Z8" s="322"/>
      <c r="AA8" s="322"/>
    </row>
    <row r="9" spans="1:27" ht="19.5" customHeight="1">
      <c r="A9" s="166"/>
      <c r="B9" s="175"/>
      <c r="C9" s="34"/>
      <c r="D9" s="34"/>
      <c r="E9" s="34"/>
      <c r="F9" s="34"/>
      <c r="G9" s="34"/>
      <c r="H9" s="34"/>
      <c r="I9" s="34"/>
      <c r="J9" s="34"/>
      <c r="K9" s="176" t="s">
        <v>67</v>
      </c>
      <c r="L9" s="172"/>
      <c r="N9" s="177"/>
      <c r="O9" s="178"/>
      <c r="P9" s="154"/>
      <c r="R9" s="321" t="s">
        <v>9</v>
      </c>
      <c r="S9" s="324"/>
      <c r="T9" s="322"/>
      <c r="U9" s="326">
        <f>VLOOKUP($A$1,Data!$A$34:$J$47,6,FALSE)</f>
        <v>0.93</v>
      </c>
      <c r="V9" s="322"/>
      <c r="W9" s="322"/>
      <c r="X9" s="322"/>
      <c r="Y9" s="322"/>
      <c r="Z9" s="322"/>
      <c r="AA9" s="322"/>
    </row>
    <row r="10" spans="1:27" ht="19.5" customHeight="1">
      <c r="B10" s="163"/>
      <c r="C10" s="163"/>
      <c r="D10" s="163"/>
      <c r="E10" s="164"/>
      <c r="F10" s="164"/>
      <c r="G10" s="164"/>
      <c r="H10" s="164"/>
      <c r="I10" s="164"/>
      <c r="J10" s="164"/>
      <c r="K10" s="176" t="s">
        <v>68</v>
      </c>
      <c r="L10" s="172"/>
      <c r="N10" s="154"/>
      <c r="O10" s="154"/>
      <c r="P10" s="154"/>
      <c r="R10" s="325"/>
      <c r="S10" s="324"/>
      <c r="T10" s="322"/>
      <c r="U10" s="322"/>
      <c r="V10" s="327">
        <f>VLOOKUP($A$1,Data!$A$34:$J$47,7,FALSE)</f>
        <v>0.88</v>
      </c>
      <c r="W10" s="322"/>
      <c r="X10" s="322"/>
      <c r="Y10" s="322"/>
      <c r="Z10" s="322"/>
      <c r="AA10" s="322"/>
    </row>
    <row r="11" spans="1:27" ht="19.5" customHeight="1">
      <c r="B11" s="261"/>
      <c r="C11" s="243"/>
      <c r="D11" s="320"/>
      <c r="E11" s="320"/>
      <c r="F11" s="319"/>
      <c r="G11" s="319"/>
      <c r="H11" s="164"/>
      <c r="I11" s="164"/>
      <c r="J11" s="164"/>
      <c r="K11" s="176" t="s">
        <v>69</v>
      </c>
      <c r="L11" s="172"/>
      <c r="N11" s="154"/>
      <c r="O11" s="154"/>
      <c r="P11" s="154"/>
      <c r="R11" s="328"/>
      <c r="S11" s="324"/>
      <c r="T11" s="322"/>
      <c r="U11" s="322"/>
      <c r="V11" s="322"/>
      <c r="W11" s="322"/>
      <c r="X11" s="322"/>
      <c r="Y11" s="322"/>
      <c r="Z11" s="322"/>
      <c r="AA11" s="322"/>
    </row>
    <row r="12" spans="1:27" ht="19.5" customHeight="1">
      <c r="B12" s="163"/>
      <c r="C12" s="163"/>
      <c r="D12" s="163"/>
      <c r="E12" s="164"/>
      <c r="F12" s="164"/>
      <c r="G12" s="164"/>
      <c r="H12" s="164"/>
      <c r="I12" s="164"/>
      <c r="J12" s="164"/>
      <c r="K12" s="176"/>
      <c r="L12" s="172"/>
      <c r="N12" s="154"/>
      <c r="O12" s="154"/>
      <c r="P12" s="154"/>
      <c r="R12" s="325"/>
      <c r="S12" s="324"/>
      <c r="T12" s="326">
        <f>VLOOKUP($A$1,Data!$A$34:$J$47,8,FALSE)</f>
        <v>0.93</v>
      </c>
      <c r="U12" s="322"/>
      <c r="V12" s="322"/>
      <c r="W12" s="322"/>
      <c r="X12" s="322"/>
      <c r="Y12" s="322"/>
      <c r="Z12" s="322"/>
      <c r="AA12" s="322"/>
    </row>
    <row r="13" spans="1:27" ht="19.5" customHeight="1">
      <c r="A13" s="163"/>
      <c r="B13" s="163"/>
      <c r="C13" s="163"/>
      <c r="D13" s="163"/>
      <c r="E13" s="164"/>
      <c r="F13" s="164"/>
      <c r="G13" s="164"/>
      <c r="H13" s="164"/>
      <c r="I13" s="164"/>
      <c r="J13" s="164"/>
      <c r="K13" s="179"/>
      <c r="L13" s="172"/>
      <c r="N13" s="180"/>
      <c r="O13" s="180"/>
      <c r="P13" s="154"/>
      <c r="R13" s="321" t="s">
        <v>10</v>
      </c>
      <c r="S13" s="324"/>
      <c r="T13" s="322"/>
      <c r="U13" s="326">
        <f>VLOOKUP($A$1,Data!$A$34:$J$47,9,FALSE)</f>
        <v>0.93</v>
      </c>
      <c r="V13" s="322"/>
      <c r="W13" s="322"/>
      <c r="X13" s="322"/>
      <c r="Y13" s="322"/>
      <c r="Z13" s="322"/>
      <c r="AA13" s="322"/>
    </row>
    <row r="14" spans="1:27" ht="19.5" customHeight="1">
      <c r="A14" s="148"/>
      <c r="B14" s="148"/>
      <c r="C14" s="148"/>
      <c r="D14" s="148"/>
      <c r="E14" s="149"/>
      <c r="F14" s="149"/>
      <c r="G14" s="149"/>
      <c r="H14" s="149"/>
      <c r="I14" s="149"/>
      <c r="J14" s="149"/>
      <c r="K14" s="180"/>
      <c r="L14" s="180"/>
      <c r="M14" s="180"/>
      <c r="N14" s="180"/>
      <c r="O14" s="180"/>
      <c r="P14" s="154"/>
      <c r="R14" s="325"/>
      <c r="S14" s="324"/>
      <c r="T14" s="322"/>
      <c r="U14" s="322"/>
      <c r="V14" s="327"/>
      <c r="W14" s="329">
        <f>IF(AA14&gt;=0.85,AA14,"")</f>
        <v>0.86</v>
      </c>
      <c r="X14" s="329" t="str">
        <f>IF(AA14&gt;=0.75,IF(AA14&lt;=0.84, AA14,""),"")</f>
        <v/>
      </c>
      <c r="Y14" s="330" t="str">
        <f>IF(AA14&gt;=0.65,IF(AA14&lt;=0.74, AA14,""),"")</f>
        <v/>
      </c>
      <c r="Z14" s="330" t="str">
        <f>IF(AA14&lt;0.65,AA14,"")</f>
        <v/>
      </c>
      <c r="AA14" s="327">
        <f>VLOOKUP($A$1,Data!$A$34:$J$47,10,FALSE)</f>
        <v>0.86</v>
      </c>
    </row>
    <row r="15" spans="1:27" ht="19.5" customHeight="1">
      <c r="A15" s="364" t="s">
        <v>11</v>
      </c>
      <c r="B15" s="364"/>
      <c r="C15" s="364"/>
      <c r="D15" s="364"/>
      <c r="E15" s="364"/>
      <c r="F15" s="364"/>
      <c r="G15" s="364"/>
      <c r="H15" s="364"/>
      <c r="I15" s="364"/>
      <c r="J15" s="181"/>
      <c r="R15" s="322"/>
      <c r="S15" s="324">
        <v>0.85918987423169879</v>
      </c>
      <c r="T15" s="322"/>
      <c r="U15" s="322"/>
      <c r="V15" s="322"/>
      <c r="W15" s="322"/>
      <c r="X15" s="322"/>
      <c r="Y15" s="322"/>
      <c r="Z15" s="322"/>
      <c r="AA15" s="322"/>
    </row>
    <row r="16" spans="1:27" ht="7.5" customHeight="1">
      <c r="I16" s="182"/>
      <c r="J16" s="182"/>
      <c r="R16" s="331"/>
      <c r="S16" s="331"/>
      <c r="T16" s="331"/>
      <c r="U16" s="331"/>
      <c r="V16" s="331"/>
      <c r="W16" s="331"/>
      <c r="X16" s="331"/>
      <c r="Y16" s="331"/>
      <c r="Z16" s="331"/>
      <c r="AA16" s="331"/>
    </row>
    <row r="17" spans="1:27" ht="27" customHeight="1">
      <c r="A17" s="183" t="s">
        <v>12</v>
      </c>
      <c r="B17" s="183"/>
      <c r="C17" s="184" t="s">
        <v>13</v>
      </c>
      <c r="D17" s="184"/>
      <c r="E17" s="184" t="s">
        <v>14</v>
      </c>
      <c r="F17" s="184"/>
      <c r="G17" s="184" t="s">
        <v>15</v>
      </c>
      <c r="H17" s="185"/>
      <c r="I17" s="183" t="s">
        <v>16</v>
      </c>
      <c r="J17" s="186"/>
      <c r="K17" s="187"/>
      <c r="L17" s="185"/>
      <c r="M17" s="183" t="s">
        <v>17</v>
      </c>
      <c r="N17" s="186"/>
      <c r="O17" s="186"/>
      <c r="P17" s="188"/>
      <c r="R17" s="331"/>
      <c r="S17" s="331"/>
      <c r="T17" s="331"/>
      <c r="U17" s="331"/>
      <c r="V17" s="331"/>
      <c r="W17" s="331"/>
      <c r="X17" s="331"/>
      <c r="Y17" s="331"/>
      <c r="Z17" s="331"/>
      <c r="AA17" s="331"/>
    </row>
    <row r="18" spans="1:27" ht="19.5" customHeight="1">
      <c r="A18" s="189"/>
      <c r="B18" s="189"/>
      <c r="C18" s="190"/>
      <c r="D18" s="190"/>
      <c r="E18" s="190"/>
      <c r="F18" s="190"/>
      <c r="G18" s="190"/>
      <c r="H18" s="191"/>
      <c r="I18" s="192" t="s">
        <v>18</v>
      </c>
      <c r="J18" s="189"/>
      <c r="K18" s="341">
        <f>VLOOKUP($A$1,Data!$A$17:$F$30,2,FALSE)</f>
        <v>0.96902226520000001</v>
      </c>
      <c r="L18" s="191"/>
      <c r="M18" s="193" t="s">
        <v>19</v>
      </c>
      <c r="N18" s="189"/>
      <c r="O18" s="333">
        <f>VLOOKUP($A$1,Data!$H$17:$M$30,2,FALSE)</f>
        <v>0.25891855720000001</v>
      </c>
    </row>
    <row r="19" spans="1:27" ht="19.5" customHeight="1">
      <c r="A19" s="189" t="s">
        <v>20</v>
      </c>
      <c r="B19" s="189"/>
      <c r="C19" s="333">
        <f>VLOOKUP($A$1,Data!$H$1:$Q$14,2,FALSE)</f>
        <v>0.24038026260000001</v>
      </c>
      <c r="D19" s="333"/>
      <c r="E19" s="333">
        <f>VLOOKUP($A$1,Data!$H$1:$Q$14,3,FALSE)</f>
        <v>0.2213671344</v>
      </c>
      <c r="F19" s="333"/>
      <c r="G19" s="333">
        <f>VLOOKUP($A$1,Data!$H$1:$Q$14,4,FALSE)</f>
        <v>0.461747397</v>
      </c>
      <c r="H19" s="191"/>
      <c r="I19" s="189" t="s">
        <v>21</v>
      </c>
      <c r="J19" s="189"/>
      <c r="K19" s="341">
        <f>VLOOKUP($A$1,Data!$A$17:$F$30,3,FALSE)</f>
        <v>6.0503388E-3</v>
      </c>
      <c r="L19" s="191"/>
      <c r="M19" s="193"/>
      <c r="N19" s="189"/>
      <c r="O19" s="333">
        <f>VLOOKUP($A$1,Data!$H$17:$M$30,3,FALSE)</f>
        <v>0.25152845130000001</v>
      </c>
    </row>
    <row r="20" spans="1:27" ht="19.5" customHeight="1">
      <c r="A20" s="189" t="s">
        <v>22</v>
      </c>
      <c r="B20" s="189"/>
      <c r="C20" s="333">
        <f>VLOOKUP($A$1,Data!$H$1:$Q$14,5,FALSE)</f>
        <v>0.22566772299999999</v>
      </c>
      <c r="D20" s="333"/>
      <c r="E20" s="333">
        <f>VLOOKUP($A$1,Data!$H$1:$Q$14,6,FALSE)</f>
        <v>0.31258488000000001</v>
      </c>
      <c r="F20" s="333"/>
      <c r="G20" s="333">
        <f>VLOOKUP($A$1,Data!$H$1:$Q$14,7,FALSE)</f>
        <v>0.538252603</v>
      </c>
      <c r="H20" s="191"/>
      <c r="I20" s="189" t="s">
        <v>23</v>
      </c>
      <c r="J20" s="189"/>
      <c r="K20" s="341">
        <f>VLOOKUP($A$1,Data!$A$17:$F$30,4,FALSE)</f>
        <v>1.0890609900000001E-2</v>
      </c>
      <c r="L20" s="191"/>
      <c r="M20" s="193"/>
      <c r="N20" s="189"/>
      <c r="O20" s="333">
        <f>VLOOKUP($A$1,Data!$H$17:$M$30,4,FALSE)</f>
        <v>0.15061744329999999</v>
      </c>
    </row>
    <row r="21" spans="1:27" ht="19.5" customHeight="1">
      <c r="B21" s="189"/>
      <c r="C21" s="33"/>
      <c r="D21" s="33"/>
      <c r="E21" s="33"/>
      <c r="F21" s="33"/>
      <c r="G21" s="33"/>
      <c r="H21" s="191"/>
      <c r="I21" s="189" t="s">
        <v>24</v>
      </c>
      <c r="J21" s="189"/>
      <c r="K21" s="341">
        <f>VLOOKUP($A$1,Data!$A$17:$F$30,5,FALSE)</f>
        <v>1.11326234E-2</v>
      </c>
      <c r="L21" s="191"/>
      <c r="M21" s="193"/>
      <c r="N21" s="189"/>
      <c r="O21" s="333">
        <f>VLOOKUP($A$1,Data!$H$17:$M$30,5,FALSE)</f>
        <v>0.1403727401</v>
      </c>
    </row>
    <row r="22" spans="1:27" ht="19.5" customHeight="1">
      <c r="A22" s="194" t="s">
        <v>25</v>
      </c>
      <c r="B22" s="194"/>
      <c r="C22" s="334">
        <f>VLOOKUP($A$1,Data!$H$1:$Q$14,8,FALSE)</f>
        <v>0.46604798549999998</v>
      </c>
      <c r="D22" s="334"/>
      <c r="E22" s="334">
        <f>VLOOKUP($A$1,Data!$H$1:$Q$14,9,FALSE)</f>
        <v>0.53395201449999996</v>
      </c>
      <c r="F22" s="334"/>
      <c r="G22" s="334">
        <f>VLOOKUP($A$1,Data!$H$1:$Q$14,10,FALSE)</f>
        <v>1</v>
      </c>
      <c r="H22" s="191"/>
      <c r="I22" s="189" t="s">
        <v>26</v>
      </c>
      <c r="J22" s="189"/>
      <c r="K22" s="341">
        <f>VLOOKUP($A$1,Data!$A$17:$F$30,6,FALSE)</f>
        <v>2.9041625999999998E-3</v>
      </c>
      <c r="L22" s="191"/>
      <c r="M22" s="193" t="s">
        <v>27</v>
      </c>
      <c r="N22" s="189"/>
      <c r="O22" s="333">
        <f>VLOOKUP($A$1,Data!$H$17:$M$30,6,FALSE)</f>
        <v>0.19856280809999999</v>
      </c>
    </row>
    <row r="23" spans="1:27" ht="9.75" customHeight="1">
      <c r="A23" s="195"/>
      <c r="B23" s="195"/>
      <c r="C23" s="195"/>
      <c r="D23" s="195"/>
      <c r="E23" s="196"/>
      <c r="F23" s="196"/>
      <c r="G23" s="196"/>
      <c r="H23" s="191"/>
      <c r="I23" s="195"/>
      <c r="J23" s="195"/>
      <c r="K23" s="197"/>
      <c r="L23" s="191"/>
      <c r="M23" s="198"/>
      <c r="N23" s="195"/>
      <c r="O23" s="196"/>
    </row>
    <row r="24" spans="1:27" ht="6.75" customHeight="1">
      <c r="A24" s="144"/>
      <c r="B24" s="144"/>
      <c r="C24" s="144"/>
      <c r="D24" s="144"/>
      <c r="E24" s="199"/>
      <c r="F24" s="199"/>
      <c r="G24" s="199"/>
      <c r="H24" s="199"/>
      <c r="I24" s="181"/>
      <c r="J24" s="181"/>
      <c r="K24" s="188"/>
      <c r="L24" s="188"/>
      <c r="M24" s="188"/>
      <c r="N24" s="188"/>
      <c r="O24" s="188"/>
    </row>
    <row r="25" spans="1:27" ht="18">
      <c r="A25" s="200" t="s">
        <v>201</v>
      </c>
      <c r="B25" s="200"/>
      <c r="C25" s="200"/>
      <c r="D25" s="201"/>
      <c r="P25" s="147"/>
      <c r="Q25" s="147"/>
    </row>
    <row r="26" spans="1:27" ht="9" customHeight="1">
      <c r="E26" s="202"/>
      <c r="F26" s="202"/>
      <c r="G26" s="202"/>
      <c r="H26" s="202"/>
      <c r="I26" s="202"/>
      <c r="J26" s="202"/>
      <c r="P26" s="147"/>
      <c r="Q26" s="147"/>
    </row>
    <row r="27" spans="1:27" s="147" customFormat="1" ht="46.5" customHeight="1">
      <c r="A27" s="203" t="s">
        <v>200</v>
      </c>
      <c r="B27" s="203"/>
      <c r="C27" s="203"/>
      <c r="D27" s="203"/>
      <c r="E27" s="365" t="s">
        <v>0</v>
      </c>
      <c r="F27" s="365"/>
      <c r="G27" s="365"/>
      <c r="H27" s="365"/>
      <c r="I27" s="365"/>
      <c r="J27" s="365"/>
      <c r="K27" s="365"/>
      <c r="L27" s="204"/>
      <c r="M27" s="205" t="s">
        <v>199</v>
      </c>
      <c r="N27" s="206"/>
      <c r="O27" s="205" t="s">
        <v>198</v>
      </c>
    </row>
    <row r="28" spans="1:27" s="147" customFormat="1" ht="15.75">
      <c r="A28" s="207" t="s">
        <v>197</v>
      </c>
      <c r="B28" s="207"/>
      <c r="C28" s="208"/>
      <c r="D28" s="208"/>
      <c r="E28" s="360"/>
      <c r="F28" s="360"/>
      <c r="G28" s="360"/>
      <c r="H28" s="360"/>
      <c r="I28" s="360"/>
      <c r="J28" s="360"/>
      <c r="K28" s="360"/>
      <c r="L28" s="209"/>
      <c r="M28" s="342">
        <f>VLOOKUP($A$1,Data!$A$98:$AA$112,2,FALSE)</f>
        <v>0.97</v>
      </c>
      <c r="N28" s="210"/>
      <c r="O28" s="162">
        <v>0.90758327427356489</v>
      </c>
    </row>
    <row r="29" spans="1:27" s="147" customFormat="1" ht="18.75" customHeight="1">
      <c r="A29" s="208" t="s">
        <v>196</v>
      </c>
      <c r="B29" s="208"/>
      <c r="C29" s="208"/>
      <c r="D29" s="208"/>
      <c r="E29" s="359" t="s">
        <v>191</v>
      </c>
      <c r="F29" s="359"/>
      <c r="G29" s="359"/>
      <c r="H29" s="359"/>
      <c r="I29" s="359"/>
      <c r="J29" s="359"/>
      <c r="K29" s="359"/>
      <c r="L29" s="209"/>
      <c r="M29" s="342" t="str">
        <f>VLOOKUP($A$1,Data!$A$98:$AA$112,3,FALSE)</f>
        <v xml:space="preserve">* </v>
      </c>
      <c r="N29" s="210"/>
      <c r="O29" s="162">
        <v>0.85905567300916141</v>
      </c>
    </row>
    <row r="30" spans="1:27" s="147" customFormat="1" ht="18.75" customHeight="1">
      <c r="A30" s="208"/>
      <c r="B30" s="208"/>
      <c r="C30" s="208"/>
      <c r="D30" s="208"/>
      <c r="E30" s="359" t="s">
        <v>190</v>
      </c>
      <c r="F30" s="359"/>
      <c r="G30" s="359"/>
      <c r="H30" s="359"/>
      <c r="I30" s="359"/>
      <c r="J30" s="359"/>
      <c r="K30" s="359"/>
      <c r="L30" s="209"/>
      <c r="M30" s="342" t="str">
        <f>VLOOKUP($A$1,Data!$A$98:$AA$112,4,FALSE)</f>
        <v xml:space="preserve">n/a </v>
      </c>
      <c r="N30" s="210"/>
      <c r="O30" s="162">
        <v>0.8036880522474068</v>
      </c>
    </row>
    <row r="31" spans="1:27" s="147" customFormat="1" ht="18.75" customHeight="1">
      <c r="A31" s="211"/>
      <c r="B31" s="211"/>
      <c r="C31" s="211"/>
      <c r="D31" s="211"/>
      <c r="E31" s="359" t="s">
        <v>189</v>
      </c>
      <c r="F31" s="359"/>
      <c r="G31" s="359"/>
      <c r="H31" s="359"/>
      <c r="I31" s="359"/>
      <c r="J31" s="359"/>
      <c r="K31" s="359"/>
      <c r="L31" s="209"/>
      <c r="M31" s="342">
        <f>VLOOKUP($A$1,Data!$A$98:$AA$112,5,FALSE)</f>
        <v>0.88</v>
      </c>
      <c r="N31" s="212"/>
      <c r="O31" s="162">
        <v>0.82281675921251896</v>
      </c>
    </row>
    <row r="32" spans="1:27" s="147" customFormat="1" ht="18.75" customHeight="1">
      <c r="A32" s="211"/>
      <c r="B32" s="211"/>
      <c r="C32" s="211"/>
      <c r="D32" s="211"/>
      <c r="E32" s="359" t="s">
        <v>188</v>
      </c>
      <c r="F32" s="359"/>
      <c r="G32" s="359"/>
      <c r="H32" s="359"/>
      <c r="I32" s="359"/>
      <c r="J32" s="359"/>
      <c r="K32" s="359"/>
      <c r="L32" s="209"/>
      <c r="M32" s="342">
        <f>VLOOKUP($A$1,Data!$A$98:$AA$112,6,FALSE)</f>
        <v>0.86</v>
      </c>
      <c r="N32" s="212"/>
      <c r="O32" s="162">
        <v>0.83681046676096182</v>
      </c>
    </row>
    <row r="33" spans="1:15" s="147" customFormat="1" ht="18.75" customHeight="1">
      <c r="A33" s="211"/>
      <c r="B33" s="211"/>
      <c r="C33" s="211"/>
      <c r="D33" s="211"/>
      <c r="E33" s="359" t="s">
        <v>187</v>
      </c>
      <c r="F33" s="359"/>
      <c r="G33" s="359"/>
      <c r="H33" s="359"/>
      <c r="I33" s="359"/>
      <c r="J33" s="359"/>
      <c r="K33" s="359"/>
      <c r="L33" s="209"/>
      <c r="M33" s="342">
        <f>VLOOKUP($A$1,Data!$A$98:$AA$112,7,FALSE)</f>
        <v>0.85</v>
      </c>
      <c r="N33" s="212"/>
      <c r="O33" s="162">
        <v>0.84626961943668033</v>
      </c>
    </row>
    <row r="34" spans="1:15" s="147" customFormat="1" ht="18.75" customHeight="1">
      <c r="A34" s="211"/>
      <c r="B34" s="211"/>
      <c r="C34" s="211"/>
      <c r="D34" s="211"/>
      <c r="E34" s="359" t="s">
        <v>186</v>
      </c>
      <c r="F34" s="359"/>
      <c r="G34" s="359"/>
      <c r="H34" s="359"/>
      <c r="I34" s="359"/>
      <c r="J34" s="359"/>
      <c r="K34" s="359"/>
      <c r="L34" s="209"/>
      <c r="M34" s="342">
        <f>VLOOKUP($A$1,Data!$A$98:$AA$112,8,FALSE)</f>
        <v>0.8</v>
      </c>
      <c r="N34" s="212"/>
      <c r="O34" s="162">
        <v>0.91186839012925969</v>
      </c>
    </row>
    <row r="35" spans="1:15" s="147" customFormat="1" ht="18.75" customHeight="1">
      <c r="A35" s="211"/>
      <c r="B35" s="211"/>
      <c r="C35" s="211"/>
      <c r="D35" s="211"/>
      <c r="E35" s="359" t="s">
        <v>175</v>
      </c>
      <c r="F35" s="359"/>
      <c r="G35" s="359"/>
      <c r="H35" s="359"/>
      <c r="I35" s="359"/>
      <c r="J35" s="359"/>
      <c r="K35" s="359"/>
      <c r="L35" s="209"/>
      <c r="M35" s="342" t="str">
        <f>VLOOKUP($A$1,Data!$A$98:$AA$112,9,FALSE)</f>
        <v xml:space="preserve">n/a </v>
      </c>
      <c r="N35" s="212"/>
      <c r="O35" s="162">
        <v>0.97671925256547709</v>
      </c>
    </row>
    <row r="36" spans="1:15" s="147" customFormat="1" ht="18.75" customHeight="1">
      <c r="A36" s="208" t="s">
        <v>195</v>
      </c>
      <c r="B36" s="211"/>
      <c r="C36" s="211"/>
      <c r="D36" s="211"/>
      <c r="E36" s="359" t="s">
        <v>194</v>
      </c>
      <c r="F36" s="359"/>
      <c r="G36" s="359"/>
      <c r="H36" s="359"/>
      <c r="I36" s="359"/>
      <c r="J36" s="359"/>
      <c r="K36" s="359"/>
      <c r="L36" s="209"/>
      <c r="M36" s="342">
        <f>VLOOKUP($A$1,Data!$A$98:$AA$112,10,FALSE)</f>
        <v>0.8</v>
      </c>
      <c r="N36" s="212"/>
      <c r="O36" s="162">
        <v>0.79957237147903693</v>
      </c>
    </row>
    <row r="37" spans="1:15" s="147" customFormat="1" ht="18.75" customHeight="1">
      <c r="A37" s="208"/>
      <c r="B37" s="211"/>
      <c r="C37" s="211"/>
      <c r="D37" s="211"/>
      <c r="E37" s="359" t="s">
        <v>191</v>
      </c>
      <c r="F37" s="359"/>
      <c r="G37" s="359"/>
      <c r="H37" s="359"/>
      <c r="I37" s="359"/>
      <c r="J37" s="359"/>
      <c r="K37" s="359"/>
      <c r="L37" s="209"/>
      <c r="M37" s="342">
        <f>VLOOKUP($A$1,Data!$A$98:$AA$112,11,FALSE)</f>
        <v>0.85</v>
      </c>
      <c r="N37" s="212"/>
      <c r="O37" s="162">
        <v>0.84252183406113534</v>
      </c>
    </row>
    <row r="38" spans="1:15" s="147" customFormat="1" ht="18.75" customHeight="1">
      <c r="A38" s="211"/>
      <c r="B38" s="211"/>
      <c r="C38" s="211"/>
      <c r="D38" s="211"/>
      <c r="E38" s="359" t="s">
        <v>190</v>
      </c>
      <c r="F38" s="359"/>
      <c r="G38" s="359"/>
      <c r="H38" s="359"/>
      <c r="I38" s="359"/>
      <c r="J38" s="359"/>
      <c r="K38" s="359"/>
      <c r="L38" s="209"/>
      <c r="M38" s="342">
        <f>VLOOKUP($A$1,Data!$A$98:$AA$112,12,FALSE)</f>
        <v>0.95</v>
      </c>
      <c r="N38" s="212"/>
      <c r="O38" s="162">
        <v>0.93167342211928195</v>
      </c>
    </row>
    <row r="39" spans="1:15" s="147" customFormat="1" ht="18.75" customHeight="1">
      <c r="A39" s="211"/>
      <c r="B39" s="211"/>
      <c r="C39" s="211"/>
      <c r="D39" s="211"/>
      <c r="E39" s="359" t="s">
        <v>189</v>
      </c>
      <c r="F39" s="359"/>
      <c r="G39" s="359"/>
      <c r="H39" s="359"/>
      <c r="I39" s="359"/>
      <c r="J39" s="359"/>
      <c r="K39" s="359"/>
      <c r="L39" s="209"/>
      <c r="M39" s="342">
        <f>VLOOKUP($A$1,Data!$A$98:$AA$112,13,FALSE)</f>
        <v>0.78</v>
      </c>
      <c r="N39" s="212"/>
      <c r="O39" s="162">
        <v>0.77210056772100566</v>
      </c>
    </row>
    <row r="40" spans="1:15" s="147" customFormat="1" ht="18.75" customHeight="1">
      <c r="A40" s="211"/>
      <c r="B40" s="211"/>
      <c r="C40" s="211"/>
      <c r="D40" s="211"/>
      <c r="E40" s="359" t="s">
        <v>188</v>
      </c>
      <c r="F40" s="359"/>
      <c r="G40" s="359"/>
      <c r="H40" s="359"/>
      <c r="I40" s="359"/>
      <c r="J40" s="359"/>
      <c r="K40" s="359"/>
      <c r="L40" s="209"/>
      <c r="M40" s="342">
        <f>VLOOKUP($A$1,Data!$A$98:$AA$112,14,FALSE)</f>
        <v>0.76</v>
      </c>
      <c r="N40" s="212"/>
      <c r="O40" s="162">
        <v>0.75681896650937963</v>
      </c>
    </row>
    <row r="41" spans="1:15" s="147" customFormat="1" ht="18.75" customHeight="1">
      <c r="A41" s="211"/>
      <c r="B41" s="211"/>
      <c r="C41" s="211"/>
      <c r="D41" s="211"/>
      <c r="E41" s="359" t="s">
        <v>187</v>
      </c>
      <c r="F41" s="359"/>
      <c r="G41" s="359"/>
      <c r="H41" s="359"/>
      <c r="I41" s="359"/>
      <c r="J41" s="359"/>
      <c r="K41" s="359"/>
      <c r="L41" s="209"/>
      <c r="M41" s="342">
        <f>VLOOKUP($A$1,Data!$A$98:$AA$112,15,FALSE)</f>
        <v>0.86</v>
      </c>
      <c r="N41" s="212"/>
      <c r="O41" s="162">
        <v>0.8580261315912272</v>
      </c>
    </row>
    <row r="42" spans="1:15" s="147" customFormat="1" ht="18.75" customHeight="1">
      <c r="A42" s="211"/>
      <c r="B42" s="211"/>
      <c r="C42" s="211"/>
      <c r="D42" s="211"/>
      <c r="E42" s="359" t="s">
        <v>186</v>
      </c>
      <c r="F42" s="359"/>
      <c r="G42" s="359"/>
      <c r="H42" s="359"/>
      <c r="I42" s="359"/>
      <c r="J42" s="359"/>
      <c r="K42" s="359"/>
      <c r="L42" s="209"/>
      <c r="M42" s="342">
        <f>VLOOKUP($A$1,Data!$A$98:$AA$112,16,FALSE)</f>
        <v>0.88</v>
      </c>
      <c r="N42" s="212"/>
      <c r="O42" s="162">
        <v>0.90770962296004498</v>
      </c>
    </row>
    <row r="43" spans="1:15" s="147" customFormat="1" ht="18.75" customHeight="1">
      <c r="A43" s="211"/>
      <c r="B43" s="211"/>
      <c r="C43" s="211"/>
      <c r="D43" s="211"/>
      <c r="E43" s="359" t="s">
        <v>175</v>
      </c>
      <c r="F43" s="359"/>
      <c r="G43" s="359"/>
      <c r="H43" s="359"/>
      <c r="I43" s="359"/>
      <c r="J43" s="359"/>
      <c r="K43" s="359"/>
      <c r="L43" s="209"/>
      <c r="M43" s="342">
        <f>VLOOKUP($A$1,Data!$A$98:$AA$112,17,FALSE)</f>
        <v>0.94</v>
      </c>
      <c r="N43" s="212"/>
      <c r="O43" s="162">
        <v>0.88861013547415957</v>
      </c>
    </row>
    <row r="44" spans="1:15" s="147" customFormat="1" ht="18.75" customHeight="1">
      <c r="A44" s="208" t="s">
        <v>193</v>
      </c>
      <c r="B44" s="211"/>
      <c r="C44" s="211"/>
      <c r="D44" s="211"/>
      <c r="E44" s="359" t="s">
        <v>192</v>
      </c>
      <c r="F44" s="359"/>
      <c r="G44" s="359"/>
      <c r="H44" s="359"/>
      <c r="I44" s="359"/>
      <c r="J44" s="359"/>
      <c r="K44" s="359"/>
      <c r="L44" s="209"/>
      <c r="M44" s="342">
        <f>VLOOKUP($A$1,Data!$A$98:$AA$112,18,FALSE)</f>
        <v>0.72</v>
      </c>
      <c r="N44" s="212"/>
      <c r="O44" s="162">
        <v>0.83688438700663637</v>
      </c>
    </row>
    <row r="45" spans="1:15" s="147" customFormat="1" ht="18.75" customHeight="1">
      <c r="A45" s="208"/>
      <c r="B45" s="211"/>
      <c r="C45" s="211"/>
      <c r="D45" s="211"/>
      <c r="E45" s="359" t="s">
        <v>191</v>
      </c>
      <c r="F45" s="359"/>
      <c r="G45" s="359"/>
      <c r="H45" s="359"/>
      <c r="I45" s="359"/>
      <c r="J45" s="359"/>
      <c r="K45" s="359"/>
      <c r="L45" s="209"/>
      <c r="M45" s="342">
        <f>VLOOKUP($A$1,Data!$A$98:$AA$112,19,FALSE)</f>
        <v>0.77</v>
      </c>
      <c r="N45" s="212"/>
      <c r="O45" s="162">
        <v>0.83156404812455764</v>
      </c>
    </row>
    <row r="46" spans="1:15" s="147" customFormat="1" ht="18.75" customHeight="1">
      <c r="A46" s="211"/>
      <c r="B46" s="211"/>
      <c r="C46" s="211"/>
      <c r="D46" s="211"/>
      <c r="E46" s="359" t="s">
        <v>190</v>
      </c>
      <c r="F46" s="359"/>
      <c r="G46" s="359"/>
      <c r="H46" s="359"/>
      <c r="I46" s="359"/>
      <c r="J46" s="359"/>
      <c r="K46" s="359"/>
      <c r="L46" s="209"/>
      <c r="M46" s="342">
        <f>VLOOKUP($A$1,Data!$A$98:$AA$112,20,FALSE)</f>
        <v>0.96</v>
      </c>
      <c r="N46" s="212"/>
      <c r="O46" s="162">
        <v>0.91496062992125982</v>
      </c>
    </row>
    <row r="47" spans="1:15" s="147" customFormat="1" ht="18.75" customHeight="1">
      <c r="A47" s="211"/>
      <c r="B47" s="211"/>
      <c r="D47" s="211"/>
      <c r="E47" s="359" t="s">
        <v>189</v>
      </c>
      <c r="F47" s="359"/>
      <c r="G47" s="359"/>
      <c r="H47" s="359"/>
      <c r="I47" s="359"/>
      <c r="J47" s="359"/>
      <c r="K47" s="359"/>
      <c r="L47" s="209"/>
      <c r="M47" s="342">
        <f>VLOOKUP($A$1,Data!$A$98:$AA$112,21,FALSE)</f>
        <v>0.68</v>
      </c>
      <c r="N47" s="212"/>
      <c r="O47" s="162">
        <v>0.80150976909413851</v>
      </c>
    </row>
    <row r="48" spans="1:15" s="147" customFormat="1" ht="18.75" customHeight="1">
      <c r="A48" s="211"/>
      <c r="B48" s="211"/>
      <c r="C48" s="211"/>
      <c r="D48" s="211"/>
      <c r="E48" s="359" t="s">
        <v>188</v>
      </c>
      <c r="F48" s="359"/>
      <c r="G48" s="359"/>
      <c r="H48" s="359"/>
      <c r="I48" s="359"/>
      <c r="J48" s="359"/>
      <c r="K48" s="359"/>
      <c r="L48" s="209"/>
      <c r="M48" s="342">
        <f>VLOOKUP($A$1,Data!$A$98:$AA$112,22,FALSE)</f>
        <v>0.83</v>
      </c>
      <c r="N48" s="212"/>
      <c r="O48" s="162">
        <v>0.8284329391711942</v>
      </c>
    </row>
    <row r="49" spans="1:21" s="147" customFormat="1" ht="18.75" customHeight="1">
      <c r="A49" s="211"/>
      <c r="B49" s="211"/>
      <c r="C49" s="211"/>
      <c r="D49" s="211"/>
      <c r="E49" s="359" t="s">
        <v>187</v>
      </c>
      <c r="F49" s="359"/>
      <c r="G49" s="359"/>
      <c r="H49" s="359"/>
      <c r="I49" s="359"/>
      <c r="J49" s="359"/>
      <c r="K49" s="359"/>
      <c r="L49" s="209"/>
      <c r="M49" s="342">
        <f>VLOOKUP($A$1,Data!$A$98:$AA$112,23,FALSE)</f>
        <v>0.91</v>
      </c>
      <c r="N49" s="212"/>
      <c r="O49" s="162">
        <v>0.90816051710207379</v>
      </c>
    </row>
    <row r="50" spans="1:21" s="147" customFormat="1" ht="18.75" customHeight="1">
      <c r="A50" s="211"/>
      <c r="B50" s="211"/>
      <c r="C50" s="211"/>
      <c r="D50" s="211"/>
      <c r="E50" s="359" t="s">
        <v>186</v>
      </c>
      <c r="F50" s="359"/>
      <c r="G50" s="359"/>
      <c r="H50" s="359"/>
      <c r="I50" s="359"/>
      <c r="J50" s="359"/>
      <c r="K50" s="359"/>
      <c r="L50" s="209"/>
      <c r="M50" s="342" t="str">
        <f>VLOOKUP($A$1,Data!$A$98:$AA$112,24,FALSE)</f>
        <v xml:space="preserve">n/a </v>
      </c>
      <c r="N50" s="212"/>
      <c r="O50" s="162">
        <v>0.93370165745856348</v>
      </c>
      <c r="P50" s="43"/>
      <c r="Q50" s="43"/>
    </row>
    <row r="51" spans="1:21" s="147" customFormat="1" ht="18.75" customHeight="1">
      <c r="A51" s="211"/>
      <c r="B51" s="211"/>
      <c r="C51" s="211"/>
      <c r="D51" s="211"/>
      <c r="E51" s="359" t="s">
        <v>175</v>
      </c>
      <c r="F51" s="359"/>
      <c r="G51" s="359"/>
      <c r="H51" s="359"/>
      <c r="I51" s="359"/>
      <c r="J51" s="359"/>
      <c r="K51" s="359"/>
      <c r="L51" s="209"/>
      <c r="M51" s="342">
        <f>VLOOKUP($A$1,Data!$A$98:$AA$112,25,FALSE)</f>
        <v>0.79</v>
      </c>
      <c r="N51" s="212"/>
      <c r="O51" s="162">
        <v>0.79484357805376515</v>
      </c>
      <c r="P51" s="43"/>
      <c r="Q51" s="43"/>
    </row>
    <row r="52" spans="1:21" s="147" customFormat="1" ht="18.75" customHeight="1">
      <c r="A52" s="208" t="s">
        <v>185</v>
      </c>
      <c r="B52" s="211"/>
      <c r="C52" s="211"/>
      <c r="D52" s="211"/>
      <c r="E52" s="360"/>
      <c r="F52" s="360"/>
      <c r="G52" s="360"/>
      <c r="H52" s="360"/>
      <c r="I52" s="360"/>
      <c r="J52" s="360"/>
      <c r="K52" s="360"/>
      <c r="L52" s="209"/>
      <c r="M52" s="342">
        <f>VLOOKUP($A$1,Data!$A$98:$AA$112,26,FALSE)</f>
        <v>0.52</v>
      </c>
      <c r="N52" s="212"/>
      <c r="O52" s="162">
        <v>0.88091006043370068</v>
      </c>
      <c r="P52" s="43"/>
      <c r="Q52" s="43"/>
      <c r="R52" s="43"/>
    </row>
    <row r="53" spans="1:21" s="147" customFormat="1" ht="18.75" customHeight="1">
      <c r="A53" s="213" t="s">
        <v>184</v>
      </c>
      <c r="B53" s="214"/>
      <c r="C53" s="214"/>
      <c r="D53" s="215"/>
      <c r="E53" s="361"/>
      <c r="F53" s="361"/>
      <c r="G53" s="361"/>
      <c r="H53" s="361"/>
      <c r="I53" s="361"/>
      <c r="J53" s="361"/>
      <c r="K53" s="361"/>
      <c r="L53" s="216"/>
      <c r="M53" s="343">
        <f>VLOOKUP($A$1,Data!$A$98:$AA$112,27,FALSE)</f>
        <v>0.95</v>
      </c>
      <c r="N53" s="217"/>
      <c r="O53" s="218">
        <v>0.97829181494661921</v>
      </c>
      <c r="P53" s="43"/>
      <c r="Q53" s="43"/>
      <c r="R53" s="43"/>
      <c r="S53" s="43"/>
      <c r="T53" s="43"/>
      <c r="U53" s="43"/>
    </row>
    <row r="54" spans="1:21" s="147" customFormat="1" ht="3" customHeight="1">
      <c r="A54" s="208"/>
      <c r="B54" s="208"/>
      <c r="C54" s="208"/>
      <c r="D54" s="208"/>
      <c r="E54" s="219"/>
      <c r="F54" s="219"/>
      <c r="G54" s="219"/>
      <c r="H54" s="219"/>
      <c r="I54" s="219"/>
      <c r="J54" s="219"/>
      <c r="K54" s="209"/>
      <c r="L54" s="209"/>
      <c r="M54" s="220" t="s">
        <v>57</v>
      </c>
      <c r="N54" s="221"/>
      <c r="O54" s="222"/>
      <c r="P54" s="43">
        <v>22</v>
      </c>
      <c r="Q54" s="43"/>
      <c r="R54" s="43"/>
      <c r="S54" s="43"/>
      <c r="T54" s="43"/>
      <c r="U54" s="43"/>
    </row>
    <row r="55" spans="1:21" ht="18.75" customHeight="1">
      <c r="O55" s="223" t="s">
        <v>58</v>
      </c>
    </row>
    <row r="56" spans="1:21" ht="18.75" customHeight="1">
      <c r="A56" s="176" t="s">
        <v>183</v>
      </c>
      <c r="O56" s="224"/>
    </row>
    <row r="57" spans="1:21" ht="18.75" customHeight="1">
      <c r="A57" s="176" t="s">
        <v>182</v>
      </c>
      <c r="O57" s="224"/>
    </row>
    <row r="58" spans="1:21" ht="18.75" customHeight="1">
      <c r="A58" s="225" t="s">
        <v>75</v>
      </c>
      <c r="O58" s="224"/>
    </row>
    <row r="59" spans="1:21" ht="18.75" customHeight="1">
      <c r="A59" s="225" t="s">
        <v>76</v>
      </c>
      <c r="O59" s="224"/>
    </row>
    <row r="60" spans="1:21" ht="9" customHeight="1">
      <c r="A60" s="176"/>
      <c r="O60" s="224"/>
    </row>
    <row r="61" spans="1:21" ht="18.75" customHeight="1">
      <c r="A61" s="226" t="s">
        <v>59</v>
      </c>
      <c r="O61" s="224"/>
    </row>
    <row r="62" spans="1:21" ht="18.75" customHeight="1">
      <c r="A62" s="226" t="s">
        <v>60</v>
      </c>
      <c r="O62" s="224"/>
    </row>
    <row r="63" spans="1:21" ht="9" customHeight="1">
      <c r="A63" s="227"/>
      <c r="O63" s="224"/>
    </row>
    <row r="64" spans="1:21" ht="15.75">
      <c r="A64" s="228" t="s">
        <v>61</v>
      </c>
      <c r="B64" s="228"/>
      <c r="C64" s="228"/>
      <c r="K64" s="188"/>
      <c r="L64" s="188"/>
      <c r="M64" s="188"/>
      <c r="N64" s="188"/>
      <c r="O64" s="188"/>
      <c r="P64" s="188"/>
    </row>
    <row r="65" spans="1:16" ht="8.25" customHeight="1">
      <c r="A65" s="229"/>
      <c r="B65" s="229"/>
      <c r="C65" s="229"/>
      <c r="K65" s="188"/>
      <c r="L65" s="188"/>
      <c r="M65" s="188"/>
      <c r="N65" s="188"/>
      <c r="O65" s="188"/>
      <c r="P65" s="188"/>
    </row>
    <row r="66" spans="1:16" ht="15.75">
      <c r="A66" s="362" t="s">
        <v>62</v>
      </c>
      <c r="B66" s="362"/>
      <c r="C66" s="362"/>
      <c r="D66" s="230"/>
      <c r="E66" s="230"/>
      <c r="F66" s="230"/>
      <c r="G66" s="230"/>
      <c r="H66" s="230"/>
      <c r="I66" s="231"/>
      <c r="K66" s="188"/>
      <c r="L66" s="232"/>
      <c r="M66" s="188"/>
      <c r="N66" s="233"/>
      <c r="O66" s="188"/>
      <c r="P66" s="188"/>
    </row>
    <row r="67" spans="1:16" ht="15.75">
      <c r="A67" s="363" t="s">
        <v>63</v>
      </c>
      <c r="B67" s="363"/>
      <c r="C67" s="363"/>
      <c r="D67" s="230"/>
      <c r="E67" s="230"/>
      <c r="F67" s="230"/>
      <c r="G67" s="230"/>
      <c r="H67" s="230"/>
      <c r="I67" s="231"/>
      <c r="K67" s="188"/>
      <c r="L67" s="232"/>
      <c r="M67" s="188"/>
      <c r="N67" s="234"/>
      <c r="O67" s="188"/>
      <c r="P67" s="188"/>
    </row>
    <row r="68" spans="1:16" ht="15.75">
      <c r="A68" s="357" t="s">
        <v>64</v>
      </c>
      <c r="B68" s="357"/>
      <c r="C68" s="357"/>
      <c r="D68" s="230"/>
      <c r="E68" s="230"/>
      <c r="F68" s="230"/>
      <c r="G68" s="230"/>
      <c r="H68" s="230"/>
      <c r="I68" s="231"/>
      <c r="K68" s="188"/>
      <c r="L68" s="232"/>
      <c r="M68" s="188"/>
      <c r="N68" s="234"/>
      <c r="O68" s="188"/>
      <c r="P68" s="188"/>
    </row>
    <row r="69" spans="1:16" ht="15.75">
      <c r="A69" s="358" t="s">
        <v>65</v>
      </c>
      <c r="B69" s="358"/>
      <c r="C69" s="358"/>
      <c r="D69" s="230"/>
      <c r="E69" s="230"/>
      <c r="F69" s="230"/>
      <c r="G69" s="230"/>
      <c r="H69" s="230"/>
      <c r="I69" s="231"/>
      <c r="K69" s="188"/>
      <c r="L69" s="232"/>
      <c r="M69" s="188"/>
      <c r="N69" s="234"/>
      <c r="O69" s="188"/>
      <c r="P69" s="188"/>
    </row>
    <row r="70" spans="1:16" ht="23.25" customHeight="1">
      <c r="K70" s="188"/>
      <c r="L70" s="188"/>
      <c r="M70" s="188"/>
      <c r="N70" s="188"/>
      <c r="O70" s="188"/>
      <c r="P70" s="188"/>
    </row>
    <row r="71" spans="1:16">
      <c r="K71" s="188"/>
      <c r="L71" s="188"/>
      <c r="M71" s="188"/>
      <c r="N71" s="188"/>
      <c r="O71" s="188"/>
      <c r="P71" s="188"/>
    </row>
    <row r="72" spans="1:16">
      <c r="K72" s="188"/>
      <c r="L72" s="188"/>
      <c r="M72" s="188"/>
      <c r="N72" s="188"/>
      <c r="O72" s="188"/>
      <c r="P72" s="188"/>
    </row>
    <row r="73" spans="1:16">
      <c r="K73" s="188"/>
      <c r="L73" s="188"/>
      <c r="M73" s="188"/>
      <c r="N73" s="188"/>
      <c r="O73" s="188"/>
      <c r="P73" s="188"/>
    </row>
    <row r="74" spans="1:16">
      <c r="K74" s="188"/>
      <c r="L74" s="188"/>
      <c r="M74" s="188"/>
      <c r="N74" s="188"/>
      <c r="O74" s="188"/>
      <c r="P74" s="188"/>
    </row>
    <row r="75" spans="1:16">
      <c r="K75" s="188"/>
      <c r="L75" s="188"/>
      <c r="M75" s="188"/>
      <c r="N75" s="188"/>
      <c r="O75" s="188"/>
      <c r="P75" s="188"/>
    </row>
  </sheetData>
  <sheetProtection password="838C" sheet="1" objects="1" scenarios="1"/>
  <mergeCells count="32">
    <mergeCell ref="E31:K31"/>
    <mergeCell ref="E32:K32"/>
    <mergeCell ref="E33:K33"/>
    <mergeCell ref="E34:K34"/>
    <mergeCell ref="A15:I15"/>
    <mergeCell ref="E27:K27"/>
    <mergeCell ref="E28:K28"/>
    <mergeCell ref="E29:K29"/>
    <mergeCell ref="E30:K30"/>
    <mergeCell ref="E35:K35"/>
    <mergeCell ref="E36:K36"/>
    <mergeCell ref="E49:K49"/>
    <mergeCell ref="E38:K38"/>
    <mergeCell ref="E39:K39"/>
    <mergeCell ref="E40:K40"/>
    <mergeCell ref="E41:K41"/>
    <mergeCell ref="E42:K42"/>
    <mergeCell ref="E43:K43"/>
    <mergeCell ref="E44:K44"/>
    <mergeCell ref="E37:K37"/>
    <mergeCell ref="E45:K45"/>
    <mergeCell ref="E46:K46"/>
    <mergeCell ref="E47:K47"/>
    <mergeCell ref="E48:K48"/>
    <mergeCell ref="A68:C68"/>
    <mergeCell ref="A69:C69"/>
    <mergeCell ref="E50:K50"/>
    <mergeCell ref="E51:K51"/>
    <mergeCell ref="E52:K52"/>
    <mergeCell ref="E53:K53"/>
    <mergeCell ref="A66:C66"/>
    <mergeCell ref="A67:C67"/>
  </mergeCells>
  <conditionalFormatting sqref="M28:M54">
    <cfRule type="cellIs" dxfId="267" priority="6" stopIfTrue="1" operator="between">
      <formula>0.85</formula>
      <formula>1</formula>
    </cfRule>
    <cfRule type="cellIs" dxfId="266" priority="7" stopIfTrue="1" operator="between">
      <formula>0.75</formula>
      <formula>0.85</formula>
    </cfRule>
    <cfRule type="cellIs" dxfId="265" priority="8" stopIfTrue="1" operator="lessThan">
      <formula>0.65</formula>
    </cfRule>
  </conditionalFormatting>
  <conditionalFormatting sqref="M28:M54">
    <cfRule type="cellIs" dxfId="264" priority="5" stopIfTrue="1" operator="between">
      <formula>0.65</formula>
      <formula>0.74</formula>
    </cfRule>
  </conditionalFormatting>
  <conditionalFormatting sqref="M4:M6 M28:M53">
    <cfRule type="cellIs" dxfId="263" priority="1" stopIfTrue="1" operator="between">
      <formula>0.65</formula>
      <formula>0.74</formula>
    </cfRule>
    <cfRule type="cellIs" dxfId="262" priority="2" stopIfTrue="1" operator="between">
      <formula>0.85</formula>
      <formula>1</formula>
    </cfRule>
    <cfRule type="cellIs" dxfId="261" priority="3" stopIfTrue="1" operator="between">
      <formula>0.75</formula>
      <formula>0.85</formula>
    </cfRule>
    <cfRule type="cellIs" dxfId="260" priority="4" stopIfTrue="1" operator="lessThan">
      <formula>0.65</formula>
    </cfRule>
  </conditionalFormatting>
  <printOptions horizontalCentered="1"/>
  <pageMargins left="0.27559055118110237" right="0.15748031496062992" top="0.70866141732283472" bottom="0.23622047244094491" header="0.35433070866141736" footer="0.23622047244094491"/>
  <pageSetup paperSize="9" scale="62" orientation="portrait" horizontalDpi="300" verticalDpi="300" r:id="rId1"/>
  <headerFooter alignWithMargins="0">
    <oddHeader>&amp;C&amp;"Arial,Bold Italic"&amp;18Learner Outcomes Report (LOR) for 2015/16</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12"/>
  <sheetViews>
    <sheetView workbookViewId="0">
      <selection sqref="A1:XFD1048576"/>
    </sheetView>
  </sheetViews>
  <sheetFormatPr defaultRowHeight="15"/>
  <cols>
    <col min="1" max="1" width="39.88671875" style="52" customWidth="1"/>
    <col min="2" max="27" width="7.21875" style="52" customWidth="1"/>
    <col min="28" max="16384" width="8.88671875" style="52"/>
  </cols>
  <sheetData>
    <row r="1" spans="1:23" ht="51" customHeight="1" thickBot="1">
      <c r="A1" s="48" t="s">
        <v>158</v>
      </c>
      <c r="B1" s="49" t="s">
        <v>159</v>
      </c>
      <c r="C1" s="50" t="s">
        <v>160</v>
      </c>
      <c r="D1" s="51" t="s">
        <v>161</v>
      </c>
      <c r="H1" s="48" t="s">
        <v>158</v>
      </c>
      <c r="I1" s="53" t="s">
        <v>162</v>
      </c>
      <c r="J1" s="54" t="s">
        <v>163</v>
      </c>
      <c r="K1" s="54" t="s">
        <v>164</v>
      </c>
      <c r="L1" s="54" t="s">
        <v>165</v>
      </c>
      <c r="M1" s="54" t="s">
        <v>166</v>
      </c>
      <c r="N1" s="54" t="s">
        <v>167</v>
      </c>
      <c r="O1" s="54" t="s">
        <v>168</v>
      </c>
      <c r="P1" s="54" t="s">
        <v>169</v>
      </c>
      <c r="Q1" s="55" t="s">
        <v>170</v>
      </c>
    </row>
    <row r="2" spans="1:23" ht="15" customHeight="1">
      <c r="A2" s="56" t="s">
        <v>77</v>
      </c>
      <c r="B2" s="57">
        <v>0.86</v>
      </c>
      <c r="C2" s="58">
        <v>0.86</v>
      </c>
      <c r="D2" s="59">
        <v>0.86</v>
      </c>
      <c r="H2" s="60" t="s">
        <v>77</v>
      </c>
      <c r="I2" s="61">
        <v>0.24038026260000001</v>
      </c>
      <c r="J2" s="33">
        <v>0.2213671344</v>
      </c>
      <c r="K2" s="33">
        <v>0.461747397</v>
      </c>
      <c r="L2" s="33">
        <v>0.22566772299999999</v>
      </c>
      <c r="M2" s="33">
        <v>0.31258488000000001</v>
      </c>
      <c r="N2" s="33">
        <v>0.538252603</v>
      </c>
      <c r="O2" s="35">
        <v>0.46604798549999998</v>
      </c>
      <c r="P2" s="35">
        <v>0.53395201449999996</v>
      </c>
      <c r="Q2" s="62">
        <v>1</v>
      </c>
    </row>
    <row r="3" spans="1:23" ht="15" customHeight="1">
      <c r="A3" s="63" t="s">
        <v>78</v>
      </c>
      <c r="B3" s="57">
        <v>0.83</v>
      </c>
      <c r="C3" s="58">
        <v>0.83</v>
      </c>
      <c r="D3" s="59">
        <v>0.83</v>
      </c>
      <c r="H3" s="64" t="s">
        <v>78</v>
      </c>
      <c r="I3" s="61">
        <v>0.29375879869999999</v>
      </c>
      <c r="J3" s="33">
        <v>0.16119192869999999</v>
      </c>
      <c r="K3" s="33">
        <v>0.45495072739999998</v>
      </c>
      <c r="L3" s="33">
        <v>0.25762552789999998</v>
      </c>
      <c r="M3" s="33">
        <v>0.28742374469999998</v>
      </c>
      <c r="N3" s="33">
        <v>0.54504927260000002</v>
      </c>
      <c r="O3" s="35">
        <v>0.55138432660000003</v>
      </c>
      <c r="P3" s="35">
        <v>0.44861567340000003</v>
      </c>
      <c r="Q3" s="62">
        <v>1</v>
      </c>
      <c r="T3" s="33"/>
      <c r="V3" s="33"/>
    </row>
    <row r="4" spans="1:23" ht="15" customHeight="1">
      <c r="A4" s="63" t="s">
        <v>79</v>
      </c>
      <c r="B4" s="57">
        <v>0.79</v>
      </c>
      <c r="C4" s="58">
        <v>0.72</v>
      </c>
      <c r="D4" s="59">
        <v>0.77</v>
      </c>
      <c r="H4" s="64" t="s">
        <v>79</v>
      </c>
      <c r="I4" s="61">
        <v>0.28820960699999998</v>
      </c>
      <c r="J4" s="33">
        <v>0.16484716159999999</v>
      </c>
      <c r="K4" s="33">
        <v>0.45305676859999999</v>
      </c>
      <c r="L4" s="33">
        <v>0.27074235810000002</v>
      </c>
      <c r="M4" s="33">
        <v>0.27620087339999999</v>
      </c>
      <c r="N4" s="33">
        <v>0.54694323140000001</v>
      </c>
      <c r="O4" s="35">
        <v>0.5589519651</v>
      </c>
      <c r="P4" s="35">
        <v>0.4410480349</v>
      </c>
      <c r="Q4" s="62">
        <v>1</v>
      </c>
      <c r="T4" s="33"/>
      <c r="V4" s="33"/>
    </row>
    <row r="5" spans="1:23" ht="15" customHeight="1">
      <c r="A5" s="63" t="s">
        <v>80</v>
      </c>
      <c r="B5" s="57">
        <v>0.86</v>
      </c>
      <c r="C5" s="58">
        <v>0.82</v>
      </c>
      <c r="D5" s="59">
        <v>0.85</v>
      </c>
      <c r="H5" s="64" t="s">
        <v>80</v>
      </c>
      <c r="I5" s="61">
        <v>0.23524746190000001</v>
      </c>
      <c r="J5" s="33">
        <v>0.28854695429999999</v>
      </c>
      <c r="K5" s="33">
        <v>0.5237944162</v>
      </c>
      <c r="L5" s="33">
        <v>0.23096446700000001</v>
      </c>
      <c r="M5" s="33">
        <v>0.24524111679999999</v>
      </c>
      <c r="N5" s="33">
        <v>0.4762055838</v>
      </c>
      <c r="O5" s="35">
        <v>0.46621192890000002</v>
      </c>
      <c r="P5" s="35">
        <v>0.53378807110000004</v>
      </c>
      <c r="Q5" s="62">
        <v>1</v>
      </c>
      <c r="T5" s="33"/>
      <c r="V5" s="33"/>
    </row>
    <row r="6" spans="1:23" ht="15" customHeight="1">
      <c r="A6" s="63" t="s">
        <v>81</v>
      </c>
      <c r="B6" s="57">
        <v>0.82</v>
      </c>
      <c r="C6" s="58">
        <v>0.83</v>
      </c>
      <c r="D6" s="59">
        <v>0.83</v>
      </c>
      <c r="H6" s="64" t="s">
        <v>81</v>
      </c>
      <c r="I6" s="61">
        <v>0.18134855899999999</v>
      </c>
      <c r="J6" s="33">
        <v>0.34638390429999999</v>
      </c>
      <c r="K6" s="33">
        <v>0.52773246330000001</v>
      </c>
      <c r="L6" s="33">
        <v>0.14627514950000001</v>
      </c>
      <c r="M6" s="33">
        <v>0.32599238720000001</v>
      </c>
      <c r="N6" s="33">
        <v>0.47226753669999999</v>
      </c>
      <c r="O6" s="35">
        <v>0.3276237085</v>
      </c>
      <c r="P6" s="35">
        <v>0.6723762915</v>
      </c>
      <c r="Q6" s="62">
        <v>1</v>
      </c>
      <c r="T6" s="33"/>
      <c r="V6" s="33"/>
    </row>
    <row r="7" spans="1:23" ht="15" customHeight="1">
      <c r="A7" s="63" t="s">
        <v>82</v>
      </c>
      <c r="B7" s="57">
        <v>0.83</v>
      </c>
      <c r="C7" s="58">
        <v>0.77</v>
      </c>
      <c r="D7" s="59">
        <v>0.8</v>
      </c>
      <c r="H7" s="64" t="s">
        <v>82</v>
      </c>
      <c r="I7" s="61">
        <v>0.29112754159999998</v>
      </c>
      <c r="J7" s="33">
        <v>0.106284658</v>
      </c>
      <c r="K7" s="33">
        <v>0.39741219960000002</v>
      </c>
      <c r="L7" s="33">
        <v>0.35258780039999998</v>
      </c>
      <c r="M7" s="33">
        <v>0.25</v>
      </c>
      <c r="N7" s="33">
        <v>0.60258780040000004</v>
      </c>
      <c r="O7" s="35">
        <v>0.64371534200000002</v>
      </c>
      <c r="P7" s="35">
        <v>0.35628465799999998</v>
      </c>
      <c r="Q7" s="62">
        <v>1</v>
      </c>
      <c r="T7" s="33"/>
      <c r="V7" s="33"/>
    </row>
    <row r="8" spans="1:23" ht="15" customHeight="1">
      <c r="A8" s="63" t="s">
        <v>83</v>
      </c>
      <c r="B8" s="57">
        <v>0.85</v>
      </c>
      <c r="C8" s="58">
        <v>0.8</v>
      </c>
      <c r="D8" s="59">
        <v>0.84</v>
      </c>
      <c r="H8" s="64" t="s">
        <v>83</v>
      </c>
      <c r="I8" s="61">
        <v>0.2081018519</v>
      </c>
      <c r="J8" s="33">
        <v>0.24699074069999999</v>
      </c>
      <c r="K8" s="33">
        <v>0.45509259260000001</v>
      </c>
      <c r="L8" s="33">
        <v>0.1613425926</v>
      </c>
      <c r="M8" s="33">
        <v>0.38356481479999999</v>
      </c>
      <c r="N8" s="33">
        <v>0.54490740739999999</v>
      </c>
      <c r="O8" s="35">
        <v>0.36944444440000002</v>
      </c>
      <c r="P8" s="35">
        <v>0.63055555559999998</v>
      </c>
      <c r="Q8" s="62">
        <v>1</v>
      </c>
      <c r="T8" s="33"/>
      <c r="V8" s="33"/>
    </row>
    <row r="9" spans="1:23" ht="15" customHeight="1">
      <c r="A9" s="63" t="s">
        <v>84</v>
      </c>
      <c r="B9" s="57">
        <v>0.86</v>
      </c>
      <c r="C9" s="58">
        <v>0.89</v>
      </c>
      <c r="D9" s="59">
        <v>0.88</v>
      </c>
      <c r="H9" s="64" t="s">
        <v>84</v>
      </c>
      <c r="I9" s="61">
        <v>0.4083457526</v>
      </c>
      <c r="J9" s="33">
        <v>8.9418777999999994E-3</v>
      </c>
      <c r="K9" s="33">
        <v>0.4172876304</v>
      </c>
      <c r="L9" s="33">
        <v>0.57675111769999998</v>
      </c>
      <c r="M9" s="33">
        <v>5.9612518999999997E-3</v>
      </c>
      <c r="N9" s="33">
        <v>0.58271236959999995</v>
      </c>
      <c r="O9" s="35">
        <v>0.98509687030000004</v>
      </c>
      <c r="P9" s="35">
        <v>1.49031297E-2</v>
      </c>
      <c r="Q9" s="62">
        <v>1</v>
      </c>
      <c r="T9" s="33"/>
      <c r="V9" s="33"/>
    </row>
    <row r="10" spans="1:23" ht="15" customHeight="1">
      <c r="A10" s="63" t="s">
        <v>85</v>
      </c>
      <c r="B10" s="57">
        <v>0.81</v>
      </c>
      <c r="C10" s="58">
        <v>0.87</v>
      </c>
      <c r="D10" s="59">
        <v>0.85</v>
      </c>
      <c r="H10" s="64" t="s">
        <v>85</v>
      </c>
      <c r="I10" s="61">
        <v>0.21784576159999999</v>
      </c>
      <c r="J10" s="33">
        <v>0.23938814529999999</v>
      </c>
      <c r="K10" s="33">
        <v>0.45723390689999999</v>
      </c>
      <c r="L10" s="33">
        <v>0.24525175269999999</v>
      </c>
      <c r="M10" s="33">
        <v>0.29751434030000001</v>
      </c>
      <c r="N10" s="33">
        <v>0.54276609310000001</v>
      </c>
      <c r="O10" s="35">
        <v>0.46309751430000001</v>
      </c>
      <c r="P10" s="35">
        <v>0.53690248569999999</v>
      </c>
      <c r="Q10" s="62">
        <v>1</v>
      </c>
      <c r="T10" s="33"/>
      <c r="V10" s="33"/>
    </row>
    <row r="11" spans="1:23" ht="15" customHeight="1">
      <c r="A11" s="63" t="s">
        <v>86</v>
      </c>
      <c r="B11" s="57">
        <v>0.83</v>
      </c>
      <c r="C11" s="58">
        <v>0.75</v>
      </c>
      <c r="D11" s="59">
        <v>0.81</v>
      </c>
      <c r="H11" s="64" t="s">
        <v>86</v>
      </c>
      <c r="I11" s="61">
        <v>0.2391089807</v>
      </c>
      <c r="J11" s="33">
        <v>0.2833779783</v>
      </c>
      <c r="K11" s="33">
        <v>0.52248695899999997</v>
      </c>
      <c r="L11" s="33">
        <v>0.178344847</v>
      </c>
      <c r="M11" s="33">
        <v>0.299168194</v>
      </c>
      <c r="N11" s="33">
        <v>0.47751304100000003</v>
      </c>
      <c r="O11" s="35">
        <v>0.4174538277</v>
      </c>
      <c r="P11" s="35">
        <v>0.58254617230000005</v>
      </c>
      <c r="Q11" s="62">
        <v>1</v>
      </c>
      <c r="T11" s="33"/>
      <c r="V11" s="33"/>
    </row>
    <row r="12" spans="1:23" ht="15" customHeight="1">
      <c r="A12" s="63" t="s">
        <v>87</v>
      </c>
      <c r="B12" s="57">
        <v>0.83</v>
      </c>
      <c r="C12" s="58">
        <v>0.86</v>
      </c>
      <c r="D12" s="59">
        <v>0.84</v>
      </c>
      <c r="H12" s="64" t="s">
        <v>87</v>
      </c>
      <c r="I12" s="61">
        <v>0.20059356210000001</v>
      </c>
      <c r="J12" s="33">
        <v>0.29480252639999999</v>
      </c>
      <c r="K12" s="33">
        <v>0.49539608860000001</v>
      </c>
      <c r="L12" s="33">
        <v>0.17121984630000001</v>
      </c>
      <c r="M12" s="33">
        <v>0.33338406510000002</v>
      </c>
      <c r="N12" s="33">
        <v>0.50460391140000005</v>
      </c>
      <c r="O12" s="35">
        <v>0.37181340839999999</v>
      </c>
      <c r="P12" s="35">
        <v>0.62818659160000001</v>
      </c>
      <c r="Q12" s="62">
        <v>1</v>
      </c>
      <c r="T12" s="33"/>
      <c r="V12" s="33"/>
    </row>
    <row r="13" spans="1:23" ht="15" customHeight="1">
      <c r="A13" s="63" t="s">
        <v>88</v>
      </c>
      <c r="B13" s="57">
        <v>0.79</v>
      </c>
      <c r="C13" s="58">
        <v>0.71</v>
      </c>
      <c r="D13" s="59">
        <v>0.77</v>
      </c>
      <c r="H13" s="64" t="s">
        <v>88</v>
      </c>
      <c r="I13" s="61">
        <v>0.26239027679999999</v>
      </c>
      <c r="J13" s="33">
        <v>0.1893315327</v>
      </c>
      <c r="K13" s="33">
        <v>0.45172180960000002</v>
      </c>
      <c r="L13" s="33">
        <v>0.24902093180000001</v>
      </c>
      <c r="M13" s="33">
        <v>0.29925725860000002</v>
      </c>
      <c r="N13" s="33">
        <v>0.54827819040000003</v>
      </c>
      <c r="O13" s="35">
        <v>0.5114112086</v>
      </c>
      <c r="P13" s="35">
        <v>0.4885887914</v>
      </c>
      <c r="Q13" s="62">
        <v>1</v>
      </c>
      <c r="T13" s="33"/>
      <c r="V13" s="33"/>
    </row>
    <row r="14" spans="1:23" ht="15" customHeight="1" thickBot="1">
      <c r="A14" s="65" t="s">
        <v>89</v>
      </c>
      <c r="B14" s="66">
        <v>0.8</v>
      </c>
      <c r="C14" s="67">
        <v>0.84</v>
      </c>
      <c r="D14" s="68">
        <v>0.82</v>
      </c>
      <c r="H14" s="69" t="s">
        <v>89</v>
      </c>
      <c r="I14" s="70">
        <v>0.27423788110000002</v>
      </c>
      <c r="J14" s="71">
        <v>0.20964517739999999</v>
      </c>
      <c r="K14" s="71">
        <v>0.48388305850000002</v>
      </c>
      <c r="L14" s="71">
        <v>0.22901049479999999</v>
      </c>
      <c r="M14" s="71">
        <v>0.28710644680000003</v>
      </c>
      <c r="N14" s="71">
        <v>0.51611694149999998</v>
      </c>
      <c r="O14" s="72">
        <v>0.50324837580000004</v>
      </c>
      <c r="P14" s="72">
        <v>0.49675162420000002</v>
      </c>
      <c r="Q14" s="73">
        <v>1</v>
      </c>
      <c r="S14" s="33"/>
      <c r="T14" s="33"/>
      <c r="U14" s="33"/>
      <c r="V14" s="33"/>
      <c r="W14" s="33"/>
    </row>
    <row r="15" spans="1:23" ht="15.75">
      <c r="T15" s="35"/>
      <c r="V15" s="35"/>
    </row>
    <row r="16" spans="1:23" ht="15.75" thickBot="1"/>
    <row r="17" spans="1:13" ht="27" customHeight="1" thickBot="1">
      <c r="A17" s="48" t="s">
        <v>158</v>
      </c>
      <c r="B17" s="74" t="s">
        <v>171</v>
      </c>
      <c r="C17" s="75" t="s">
        <v>172</v>
      </c>
      <c r="D17" s="75" t="s">
        <v>173</v>
      </c>
      <c r="E17" s="75" t="s">
        <v>174</v>
      </c>
      <c r="F17" s="76" t="s">
        <v>175</v>
      </c>
      <c r="H17" s="48" t="s">
        <v>158</v>
      </c>
      <c r="I17" s="77" t="s">
        <v>19</v>
      </c>
      <c r="J17" s="75"/>
      <c r="K17" s="75"/>
      <c r="L17" s="75"/>
      <c r="M17" s="78" t="s">
        <v>27</v>
      </c>
    </row>
    <row r="18" spans="1:13" ht="15" customHeight="1">
      <c r="A18" s="56" t="s">
        <v>77</v>
      </c>
      <c r="B18" s="79">
        <v>0.96902226520000001</v>
      </c>
      <c r="C18" s="80">
        <v>6.0503388E-3</v>
      </c>
      <c r="D18" s="80">
        <v>1.0890609900000001E-2</v>
      </c>
      <c r="E18" s="80">
        <v>1.11326234E-2</v>
      </c>
      <c r="F18" s="81">
        <v>2.9041625999999998E-3</v>
      </c>
      <c r="H18" s="60" t="s">
        <v>77</v>
      </c>
      <c r="I18" s="61">
        <v>0.25891855720000001</v>
      </c>
      <c r="J18" s="33">
        <v>0.25152845130000001</v>
      </c>
      <c r="K18" s="33">
        <v>0.15061744329999999</v>
      </c>
      <c r="L18" s="33">
        <v>0.1403727401</v>
      </c>
      <c r="M18" s="82">
        <v>0.19856280809999999</v>
      </c>
    </row>
    <row r="19" spans="1:13">
      <c r="A19" s="63" t="s">
        <v>78</v>
      </c>
      <c r="B19" s="79">
        <v>0.97870813400000001</v>
      </c>
      <c r="C19" s="80">
        <v>3.1100478000000002E-3</v>
      </c>
      <c r="D19" s="80">
        <v>9.3301435000000005E-3</v>
      </c>
      <c r="E19" s="80">
        <v>7.4162678999999997E-3</v>
      </c>
      <c r="F19" s="81">
        <v>1.4354067E-3</v>
      </c>
      <c r="H19" s="64" t="s">
        <v>78</v>
      </c>
      <c r="I19" s="61">
        <v>0.1465129895</v>
      </c>
      <c r="J19" s="33">
        <v>0.26383365149999999</v>
      </c>
      <c r="K19" s="33">
        <v>0.33671162859999998</v>
      </c>
      <c r="L19" s="33">
        <v>0.1848584637</v>
      </c>
      <c r="M19" s="82">
        <v>6.80832668E-2</v>
      </c>
    </row>
    <row r="20" spans="1:13">
      <c r="A20" s="63" t="s">
        <v>79</v>
      </c>
      <c r="B20" s="79">
        <v>0.96428571429999999</v>
      </c>
      <c r="C20" s="80">
        <v>8.6872587000000005E-3</v>
      </c>
      <c r="D20" s="80">
        <v>9.6525097000000008E-3</v>
      </c>
      <c r="E20" s="80">
        <v>1.06177606E-2</v>
      </c>
      <c r="F20" s="81">
        <v>6.7567568000000003E-3</v>
      </c>
      <c r="H20" s="64" t="s">
        <v>79</v>
      </c>
      <c r="I20" s="61">
        <v>3.71900826E-2</v>
      </c>
      <c r="J20" s="33">
        <v>0.1469962575</v>
      </c>
      <c r="K20" s="33">
        <v>0.4519822838</v>
      </c>
      <c r="L20" s="33">
        <v>0.2599465587</v>
      </c>
      <c r="M20" s="82">
        <v>0.1038848174</v>
      </c>
    </row>
    <row r="21" spans="1:13">
      <c r="A21" s="63" t="s">
        <v>80</v>
      </c>
      <c r="B21" s="79">
        <v>0.93777353389999996</v>
      </c>
      <c r="C21" s="80">
        <v>1.76653139E-2</v>
      </c>
      <c r="D21" s="80">
        <v>2.5224795099999999E-2</v>
      </c>
      <c r="E21" s="80">
        <v>1.10607146E-2</v>
      </c>
      <c r="F21" s="81">
        <v>8.2756426000000008E-3</v>
      </c>
      <c r="H21" s="64" t="s">
        <v>80</v>
      </c>
      <c r="I21" s="61">
        <v>0.2922395391</v>
      </c>
      <c r="J21" s="33">
        <v>0.2444283189</v>
      </c>
      <c r="K21" s="33">
        <v>0.2009419378</v>
      </c>
      <c r="L21" s="33">
        <v>0.1269497174</v>
      </c>
      <c r="M21" s="82">
        <v>0.13544048689999999</v>
      </c>
    </row>
    <row r="22" spans="1:13">
      <c r="A22" s="63" t="s">
        <v>81</v>
      </c>
      <c r="B22" s="79">
        <v>0.97368239280000002</v>
      </c>
      <c r="C22" s="80">
        <v>3.5228293E-3</v>
      </c>
      <c r="D22" s="80">
        <v>1.11901637E-2</v>
      </c>
      <c r="E22" s="80">
        <v>4.6971058000000003E-3</v>
      </c>
      <c r="F22" s="81">
        <v>6.9075085000000003E-3</v>
      </c>
      <c r="H22" s="64" t="s">
        <v>81</v>
      </c>
      <c r="I22" s="61">
        <v>0.16108002299999999</v>
      </c>
      <c r="J22" s="33">
        <v>0.19231567329999999</v>
      </c>
      <c r="K22" s="33">
        <v>0.25901425649999998</v>
      </c>
      <c r="L22" s="33">
        <v>0.26290318429999998</v>
      </c>
      <c r="M22" s="82">
        <v>0.1246868629</v>
      </c>
    </row>
    <row r="23" spans="1:13">
      <c r="A23" s="63" t="s">
        <v>82</v>
      </c>
      <c r="B23" s="79">
        <v>0.98748261469999998</v>
      </c>
      <c r="C23" s="80">
        <v>4.1724618E-3</v>
      </c>
      <c r="D23" s="80">
        <v>4.1724618E-3</v>
      </c>
      <c r="E23" s="80">
        <v>2.3180343000000002E-3</v>
      </c>
      <c r="F23" s="81">
        <v>1.8544274E-3</v>
      </c>
      <c r="H23" s="64" t="s">
        <v>82</v>
      </c>
      <c r="I23" s="61">
        <v>0.37131241069999998</v>
      </c>
      <c r="J23" s="33">
        <v>0.32248076650000002</v>
      </c>
      <c r="K23" s="33">
        <v>0.18103556030000001</v>
      </c>
      <c r="L23" s="33">
        <v>7.3089691200000001E-2</v>
      </c>
      <c r="M23" s="82">
        <v>5.2081571399999999E-2</v>
      </c>
    </row>
    <row r="24" spans="1:13">
      <c r="A24" s="63" t="s">
        <v>83</v>
      </c>
      <c r="B24" s="79">
        <v>0.97941244510000003</v>
      </c>
      <c r="C24" s="80">
        <v>2.3132083999999999E-3</v>
      </c>
      <c r="D24" s="80">
        <v>9.4841544999999996E-3</v>
      </c>
      <c r="E24" s="80">
        <v>6.9396253000000001E-3</v>
      </c>
      <c r="F24" s="81">
        <v>1.8505666999999999E-3</v>
      </c>
      <c r="H24" s="64" t="s">
        <v>83</v>
      </c>
      <c r="I24" s="61">
        <v>0.1195810506</v>
      </c>
      <c r="J24" s="33">
        <v>0.22765258329999999</v>
      </c>
      <c r="K24" s="33">
        <v>0.33754247840000001</v>
      </c>
      <c r="L24" s="33">
        <v>0.26486151270000002</v>
      </c>
      <c r="M24" s="82">
        <v>5.03623749E-2</v>
      </c>
    </row>
    <row r="25" spans="1:13" ht="14.25" customHeight="1">
      <c r="A25" s="63" t="s">
        <v>84</v>
      </c>
      <c r="B25" s="79">
        <v>0.71052631580000003</v>
      </c>
      <c r="C25" s="80">
        <v>6.6917293200000005E-2</v>
      </c>
      <c r="D25" s="80">
        <v>0.1233082707</v>
      </c>
      <c r="E25" s="80">
        <v>7.29323308E-2</v>
      </c>
      <c r="F25" s="81">
        <v>2.6315789499999999E-2</v>
      </c>
      <c r="H25" s="64" t="s">
        <v>84</v>
      </c>
      <c r="I25" s="61">
        <v>0.33681151980000001</v>
      </c>
      <c r="J25" s="33">
        <v>0.13911879990000001</v>
      </c>
      <c r="K25" s="33">
        <v>0.13551415629999999</v>
      </c>
      <c r="L25" s="33">
        <v>0.13299203600000001</v>
      </c>
      <c r="M25" s="82">
        <v>0.25556348800000001</v>
      </c>
    </row>
    <row r="26" spans="1:13">
      <c r="A26" s="63" t="s">
        <v>85</v>
      </c>
      <c r="B26" s="79">
        <v>0.92824543609999999</v>
      </c>
      <c r="C26" s="80">
        <v>1.6607505099999999E-2</v>
      </c>
      <c r="D26" s="80">
        <v>3.7778904699999998E-2</v>
      </c>
      <c r="E26" s="80">
        <v>1.01419878E-2</v>
      </c>
      <c r="F26" s="81">
        <v>7.2261662999999997E-3</v>
      </c>
      <c r="H26" s="64" t="s">
        <v>85</v>
      </c>
      <c r="I26" s="61">
        <v>0.26675582790000002</v>
      </c>
      <c r="J26" s="33">
        <v>0.17286766249999999</v>
      </c>
      <c r="K26" s="33">
        <v>0.20462688609999999</v>
      </c>
      <c r="L26" s="33">
        <v>0.1301724078</v>
      </c>
      <c r="M26" s="82">
        <v>0.22557721580000001</v>
      </c>
    </row>
    <row r="27" spans="1:13">
      <c r="A27" s="63" t="s">
        <v>86</v>
      </c>
      <c r="B27" s="79">
        <v>0.68878200590000005</v>
      </c>
      <c r="C27" s="80">
        <v>0.1225067195</v>
      </c>
      <c r="D27" s="80">
        <v>8.3463007500000005E-2</v>
      </c>
      <c r="E27" s="80">
        <v>3.5082755700000003E-2</v>
      </c>
      <c r="F27" s="81">
        <v>7.0165511400000005E-2</v>
      </c>
      <c r="H27" s="64" t="s">
        <v>86</v>
      </c>
      <c r="I27" s="61">
        <v>0.41792087280000001</v>
      </c>
      <c r="J27" s="33">
        <v>0.17082765790000001</v>
      </c>
      <c r="K27" s="33">
        <v>0.13784178969999999</v>
      </c>
      <c r="L27" s="33">
        <v>0.1128401758</v>
      </c>
      <c r="M27" s="82">
        <v>0.16056950380000001</v>
      </c>
    </row>
    <row r="28" spans="1:13">
      <c r="A28" s="63" t="s">
        <v>87</v>
      </c>
      <c r="B28" s="79">
        <v>0.97711581719999996</v>
      </c>
      <c r="C28" s="80">
        <v>5.6628655999999998E-3</v>
      </c>
      <c r="D28" s="80">
        <v>1.0006981599999999E-2</v>
      </c>
      <c r="E28" s="80">
        <v>4.7319835999999997E-3</v>
      </c>
      <c r="F28" s="81">
        <v>2.4823520000000002E-3</v>
      </c>
      <c r="H28" s="64" t="s">
        <v>87</v>
      </c>
      <c r="I28" s="61">
        <v>0.1605169441</v>
      </c>
      <c r="J28" s="33">
        <v>0.22483385049999999</v>
      </c>
      <c r="K28" s="33">
        <v>0.19075679679999999</v>
      </c>
      <c r="L28" s="33">
        <v>0.2399928623</v>
      </c>
      <c r="M28" s="82">
        <v>0.18389954620000001</v>
      </c>
    </row>
    <row r="29" spans="1:13">
      <c r="A29" s="63" t="s">
        <v>88</v>
      </c>
      <c r="B29" s="79">
        <v>0.96745762710000005</v>
      </c>
      <c r="C29" s="80">
        <v>7.7288136000000004E-3</v>
      </c>
      <c r="D29" s="80">
        <v>1.2610169500000001E-2</v>
      </c>
      <c r="E29" s="80">
        <v>8.2711864E-3</v>
      </c>
      <c r="F29" s="81">
        <v>3.9322033999999997E-3</v>
      </c>
      <c r="H29" s="64" t="s">
        <v>88</v>
      </c>
      <c r="I29" s="61">
        <v>0.34243812750000002</v>
      </c>
      <c r="J29" s="33">
        <v>0.2943441685</v>
      </c>
      <c r="K29" s="33">
        <v>0.16418545749999999</v>
      </c>
      <c r="L29" s="33">
        <v>8.2703226399999996E-2</v>
      </c>
      <c r="M29" s="82">
        <v>0.1163290201</v>
      </c>
    </row>
    <row r="30" spans="1:13" ht="15.75" thickBot="1">
      <c r="A30" s="65" t="s">
        <v>89</v>
      </c>
      <c r="B30" s="83">
        <v>0.96231430809999996</v>
      </c>
      <c r="C30" s="84">
        <v>3.2838155E-3</v>
      </c>
      <c r="D30" s="84">
        <v>1.95465207E-2</v>
      </c>
      <c r="E30" s="84">
        <v>9.6950743000000002E-3</v>
      </c>
      <c r="F30" s="85">
        <v>5.1602814999999998E-3</v>
      </c>
      <c r="H30" s="69" t="s">
        <v>89</v>
      </c>
      <c r="I30" s="70">
        <v>0.2483537063</v>
      </c>
      <c r="J30" s="71">
        <v>0.25719406459999999</v>
      </c>
      <c r="K30" s="71">
        <v>0.1940494582</v>
      </c>
      <c r="L30" s="71">
        <v>0.1686172742</v>
      </c>
      <c r="M30" s="86">
        <v>0.1317854967</v>
      </c>
    </row>
    <row r="32" spans="1:13" ht="15.75" thickBot="1"/>
    <row r="33" spans="1:17" ht="15.75" thickBot="1">
      <c r="B33" s="374" t="s">
        <v>8</v>
      </c>
      <c r="C33" s="375"/>
      <c r="D33" s="376"/>
      <c r="E33" s="374" t="s">
        <v>9</v>
      </c>
      <c r="F33" s="375"/>
      <c r="G33" s="376"/>
      <c r="H33" s="374" t="s">
        <v>10</v>
      </c>
      <c r="I33" s="375"/>
      <c r="J33" s="376"/>
    </row>
    <row r="34" spans="1:17" ht="15.75" thickBot="1">
      <c r="A34" s="48" t="s">
        <v>158</v>
      </c>
      <c r="B34" s="74" t="s">
        <v>176</v>
      </c>
      <c r="C34" s="75" t="s">
        <v>177</v>
      </c>
      <c r="D34" s="75" t="s">
        <v>178</v>
      </c>
      <c r="E34" s="74" t="s">
        <v>176</v>
      </c>
      <c r="F34" s="75" t="s">
        <v>177</v>
      </c>
      <c r="G34" s="75" t="s">
        <v>178</v>
      </c>
      <c r="H34" s="74" t="s">
        <v>176</v>
      </c>
      <c r="I34" s="75" t="s">
        <v>177</v>
      </c>
      <c r="J34" s="76" t="s">
        <v>178</v>
      </c>
    </row>
    <row r="35" spans="1:17" ht="15" customHeight="1">
      <c r="A35" s="87" t="s">
        <v>77</v>
      </c>
      <c r="B35" s="88">
        <v>0.93</v>
      </c>
      <c r="C35" s="89">
        <v>0.93</v>
      </c>
      <c r="D35" s="89">
        <v>0.85</v>
      </c>
      <c r="E35" s="89">
        <v>0.95</v>
      </c>
      <c r="F35" s="89">
        <v>0.93</v>
      </c>
      <c r="G35" s="89">
        <v>0.88</v>
      </c>
      <c r="H35" s="90">
        <v>0.93</v>
      </c>
      <c r="I35" s="89">
        <v>0.93</v>
      </c>
      <c r="J35" s="91">
        <v>0.86</v>
      </c>
    </row>
    <row r="36" spans="1:17">
      <c r="A36" s="92" t="s">
        <v>78</v>
      </c>
      <c r="B36" s="93">
        <v>0.89</v>
      </c>
      <c r="C36" s="94">
        <v>0.94</v>
      </c>
      <c r="D36" s="94">
        <v>0.85</v>
      </c>
      <c r="E36" s="94">
        <v>0.89</v>
      </c>
      <c r="F36" s="94">
        <v>0.95</v>
      </c>
      <c r="G36" s="94">
        <v>0.86</v>
      </c>
      <c r="H36" s="95">
        <v>0.91</v>
      </c>
      <c r="I36" s="94">
        <v>0.93</v>
      </c>
      <c r="J36" s="96">
        <v>0.87</v>
      </c>
      <c r="M36" s="97"/>
      <c r="O36" s="97"/>
    </row>
    <row r="37" spans="1:17">
      <c r="A37" s="92" t="s">
        <v>79</v>
      </c>
      <c r="B37" s="93">
        <v>0.92</v>
      </c>
      <c r="C37" s="94">
        <v>0.93</v>
      </c>
      <c r="D37" s="94">
        <v>0.85</v>
      </c>
      <c r="E37" s="94">
        <v>0.9</v>
      </c>
      <c r="F37" s="94">
        <v>0.92</v>
      </c>
      <c r="G37" s="94">
        <v>0.81</v>
      </c>
      <c r="H37" s="95">
        <v>0.88</v>
      </c>
      <c r="I37" s="94">
        <v>0.95</v>
      </c>
      <c r="J37" s="96">
        <v>0.81</v>
      </c>
      <c r="M37" s="97"/>
      <c r="O37" s="97"/>
    </row>
    <row r="38" spans="1:17">
      <c r="A38" s="92" t="s">
        <v>80</v>
      </c>
      <c r="B38" s="93">
        <v>0.92</v>
      </c>
      <c r="C38" s="94">
        <v>0.95</v>
      </c>
      <c r="D38" s="94">
        <v>0.86</v>
      </c>
      <c r="E38" s="94">
        <v>0.93</v>
      </c>
      <c r="F38" s="94">
        <v>0.94</v>
      </c>
      <c r="G38" s="94">
        <v>0.86</v>
      </c>
      <c r="H38" s="95">
        <v>0.95</v>
      </c>
      <c r="I38" s="94">
        <v>0.94</v>
      </c>
      <c r="J38" s="96">
        <v>0.87</v>
      </c>
      <c r="M38" s="97"/>
      <c r="O38" s="97"/>
    </row>
    <row r="39" spans="1:17">
      <c r="A39" s="92" t="s">
        <v>81</v>
      </c>
      <c r="B39" s="93">
        <v>0.92</v>
      </c>
      <c r="C39" s="94">
        <v>0.95</v>
      </c>
      <c r="D39" s="94">
        <v>0.86</v>
      </c>
      <c r="E39" s="94">
        <v>0.92</v>
      </c>
      <c r="F39" s="94">
        <v>0.95</v>
      </c>
      <c r="G39" s="94">
        <v>0.87</v>
      </c>
      <c r="H39" s="95">
        <v>0.92</v>
      </c>
      <c r="I39" s="94">
        <v>0.95</v>
      </c>
      <c r="J39" s="96">
        <v>0.88</v>
      </c>
      <c r="M39" s="97"/>
      <c r="O39" s="97"/>
    </row>
    <row r="40" spans="1:17" ht="15" customHeight="1">
      <c r="A40" s="92" t="s">
        <v>82</v>
      </c>
      <c r="B40" s="93">
        <v>0.91</v>
      </c>
      <c r="C40" s="94">
        <v>0.88</v>
      </c>
      <c r="D40" s="94">
        <v>0.8</v>
      </c>
      <c r="E40" s="94">
        <v>0.91</v>
      </c>
      <c r="F40" s="94">
        <v>0.92</v>
      </c>
      <c r="G40" s="94">
        <v>0.83</v>
      </c>
      <c r="H40" s="95">
        <v>0.9</v>
      </c>
      <c r="I40" s="94">
        <v>0.86</v>
      </c>
      <c r="J40" s="96">
        <v>0.78</v>
      </c>
      <c r="N40" s="97"/>
      <c r="P40" s="97"/>
    </row>
    <row r="41" spans="1:17">
      <c r="A41" s="92" t="s">
        <v>83</v>
      </c>
      <c r="B41" s="93">
        <v>0.91</v>
      </c>
      <c r="C41" s="94">
        <v>0.93</v>
      </c>
      <c r="D41" s="94">
        <v>0.85</v>
      </c>
      <c r="E41" s="94">
        <v>0.91</v>
      </c>
      <c r="F41" s="94">
        <v>0.95</v>
      </c>
      <c r="G41" s="94">
        <v>0.86</v>
      </c>
      <c r="H41" s="95">
        <v>0.92</v>
      </c>
      <c r="I41" s="94">
        <v>0.95</v>
      </c>
      <c r="J41" s="96">
        <v>0.89</v>
      </c>
      <c r="N41" s="97"/>
      <c r="P41" s="97"/>
      <c r="Q41" s="97"/>
    </row>
    <row r="42" spans="1:17" ht="15" customHeight="1">
      <c r="A42" s="92" t="s">
        <v>84</v>
      </c>
      <c r="B42" s="93">
        <v>0.93</v>
      </c>
      <c r="C42" s="94">
        <v>0.95</v>
      </c>
      <c r="D42" s="94">
        <v>0.89</v>
      </c>
      <c r="E42" s="94">
        <v>0.92</v>
      </c>
      <c r="F42" s="94">
        <v>0.96</v>
      </c>
      <c r="G42" s="94">
        <v>0.89</v>
      </c>
      <c r="H42" s="95">
        <v>0.96</v>
      </c>
      <c r="I42" s="94">
        <v>0.94</v>
      </c>
      <c r="J42" s="96">
        <v>0.9</v>
      </c>
      <c r="N42" s="97"/>
      <c r="P42" s="97"/>
    </row>
    <row r="43" spans="1:17" ht="15" customHeight="1">
      <c r="A43" s="92" t="s">
        <v>85</v>
      </c>
      <c r="B43" s="93">
        <v>0.9</v>
      </c>
      <c r="C43" s="94">
        <v>0.93</v>
      </c>
      <c r="D43" s="94">
        <v>0.86</v>
      </c>
      <c r="E43" s="94">
        <v>0.91</v>
      </c>
      <c r="F43" s="94">
        <v>0.94</v>
      </c>
      <c r="G43" s="94">
        <v>0.86</v>
      </c>
      <c r="H43" s="95">
        <v>0.92</v>
      </c>
      <c r="I43" s="94">
        <v>0.93</v>
      </c>
      <c r="J43" s="96">
        <v>0.86</v>
      </c>
      <c r="N43" s="97"/>
      <c r="P43" s="97"/>
    </row>
    <row r="44" spans="1:17">
      <c r="A44" s="92" t="s">
        <v>86</v>
      </c>
      <c r="B44" s="93">
        <v>0.95</v>
      </c>
      <c r="C44" s="94">
        <v>0.9</v>
      </c>
      <c r="D44" s="94">
        <v>0.86</v>
      </c>
      <c r="E44" s="94">
        <v>0.94</v>
      </c>
      <c r="F44" s="94">
        <v>0.94</v>
      </c>
      <c r="G44" s="98">
        <v>0.88</v>
      </c>
      <c r="H44" s="95">
        <v>0.93</v>
      </c>
      <c r="I44" s="94">
        <v>0.95</v>
      </c>
      <c r="J44" s="96">
        <v>0.89</v>
      </c>
    </row>
    <row r="45" spans="1:17">
      <c r="A45" s="92" t="s">
        <v>87</v>
      </c>
      <c r="B45" s="93">
        <v>0.94</v>
      </c>
      <c r="C45" s="94">
        <v>0.95</v>
      </c>
      <c r="D45" s="94">
        <v>0.9</v>
      </c>
      <c r="E45" s="94">
        <v>0.92</v>
      </c>
      <c r="F45" s="94">
        <v>0.94</v>
      </c>
      <c r="G45" s="94">
        <v>0.87</v>
      </c>
      <c r="H45" s="95">
        <v>0.9</v>
      </c>
      <c r="I45" s="94">
        <v>0.95</v>
      </c>
      <c r="J45" s="96">
        <v>0.85</v>
      </c>
      <c r="M45" s="97"/>
      <c r="O45" s="97"/>
    </row>
    <row r="46" spans="1:17">
      <c r="A46" s="92" t="s">
        <v>88</v>
      </c>
      <c r="B46" s="93">
        <v>0.89</v>
      </c>
      <c r="C46" s="94">
        <v>0.91</v>
      </c>
      <c r="D46" s="94">
        <v>0.79</v>
      </c>
      <c r="E46" s="94">
        <v>0.85</v>
      </c>
      <c r="F46" s="94">
        <v>0.92</v>
      </c>
      <c r="G46" s="94">
        <v>0.8</v>
      </c>
      <c r="H46" s="95">
        <v>0.89</v>
      </c>
      <c r="I46" s="94">
        <v>0.93</v>
      </c>
      <c r="J46" s="96">
        <v>0.83</v>
      </c>
      <c r="M46" s="97"/>
      <c r="O46" s="97"/>
    </row>
    <row r="47" spans="1:17" ht="15.75" thickBot="1">
      <c r="A47" s="99" t="s">
        <v>89</v>
      </c>
      <c r="B47" s="100">
        <v>0.94</v>
      </c>
      <c r="C47" s="101">
        <v>0.92</v>
      </c>
      <c r="D47" s="101">
        <v>0.88</v>
      </c>
      <c r="E47" s="101">
        <v>0.93</v>
      </c>
      <c r="F47" s="101">
        <v>0.92</v>
      </c>
      <c r="G47" s="101">
        <v>0.84</v>
      </c>
      <c r="H47" s="102">
        <v>0.92</v>
      </c>
      <c r="I47" s="101">
        <v>0.91</v>
      </c>
      <c r="J47" s="103">
        <v>0.83</v>
      </c>
      <c r="M47" s="97"/>
      <c r="O47" s="97"/>
    </row>
    <row r="48" spans="1:17" ht="15" customHeight="1">
      <c r="A48" s="104"/>
      <c r="B48" s="104"/>
      <c r="C48" s="104"/>
      <c r="D48" s="104"/>
      <c r="E48" s="104"/>
      <c r="F48" s="104"/>
      <c r="G48" s="104"/>
      <c r="N48" s="97"/>
      <c r="P48" s="97"/>
    </row>
    <row r="49" spans="1:25" ht="15.75" thickBot="1">
      <c r="A49" s="104" t="s">
        <v>179</v>
      </c>
      <c r="B49" s="104"/>
      <c r="C49" s="104"/>
      <c r="D49" s="104"/>
      <c r="E49" s="104"/>
      <c r="F49" s="104"/>
      <c r="G49" s="104"/>
      <c r="N49" s="97"/>
      <c r="P49" s="97"/>
    </row>
    <row r="50" spans="1:25" ht="15.75" thickBot="1">
      <c r="A50" s="49" t="s">
        <v>158</v>
      </c>
      <c r="B50" s="105" t="s">
        <v>33</v>
      </c>
      <c r="C50" s="106" t="s">
        <v>34</v>
      </c>
      <c r="D50" s="107" t="s">
        <v>35</v>
      </c>
      <c r="E50" s="107" t="s">
        <v>36</v>
      </c>
      <c r="F50" s="107" t="s">
        <v>37</v>
      </c>
      <c r="G50" s="107" t="s">
        <v>38</v>
      </c>
      <c r="H50" s="107" t="s">
        <v>39</v>
      </c>
      <c r="I50" s="107" t="s">
        <v>40</v>
      </c>
      <c r="J50" s="107" t="s">
        <v>41</v>
      </c>
      <c r="K50" s="107" t="s">
        <v>42</v>
      </c>
      <c r="L50" s="107" t="s">
        <v>43</v>
      </c>
      <c r="M50" s="107" t="s">
        <v>44</v>
      </c>
      <c r="N50" s="107" t="s">
        <v>45</v>
      </c>
      <c r="O50" s="107" t="s">
        <v>46</v>
      </c>
      <c r="P50" s="107" t="s">
        <v>47</v>
      </c>
      <c r="Q50" s="107" t="s">
        <v>48</v>
      </c>
      <c r="R50" s="107" t="s">
        <v>49</v>
      </c>
      <c r="S50" s="107" t="s">
        <v>50</v>
      </c>
      <c r="T50" s="107" t="s">
        <v>51</v>
      </c>
      <c r="U50" s="107" t="s">
        <v>52</v>
      </c>
      <c r="V50" s="107" t="s">
        <v>53</v>
      </c>
      <c r="W50" s="107" t="s">
        <v>54</v>
      </c>
      <c r="X50" s="107" t="s">
        <v>55</v>
      </c>
      <c r="Y50" s="108" t="s">
        <v>56</v>
      </c>
    </row>
    <row r="51" spans="1:25" ht="15" customHeight="1">
      <c r="A51" s="87" t="s">
        <v>77</v>
      </c>
      <c r="B51" s="109">
        <v>0.8</v>
      </c>
      <c r="C51" s="110">
        <v>0.85</v>
      </c>
      <c r="D51" s="110">
        <v>0.87</v>
      </c>
      <c r="E51" s="110">
        <v>0.9</v>
      </c>
      <c r="F51" s="110">
        <v>0.79</v>
      </c>
      <c r="G51" s="110">
        <v>0.84</v>
      </c>
      <c r="H51" s="110">
        <v>0.89</v>
      </c>
      <c r="I51" s="110" t="s">
        <v>205</v>
      </c>
      <c r="J51" s="110">
        <v>0.92</v>
      </c>
      <c r="K51" s="110">
        <v>0.84</v>
      </c>
      <c r="L51" s="110">
        <v>0.81</v>
      </c>
      <c r="M51" s="110">
        <v>0.92</v>
      </c>
      <c r="N51" s="110">
        <v>0.91</v>
      </c>
      <c r="O51" s="110">
        <v>0.92</v>
      </c>
      <c r="P51" s="110" t="s">
        <v>205</v>
      </c>
      <c r="Q51" s="110">
        <v>1</v>
      </c>
      <c r="R51" s="110" t="s">
        <v>205</v>
      </c>
      <c r="S51" s="110" t="s">
        <v>205</v>
      </c>
      <c r="T51" s="110">
        <v>0.87</v>
      </c>
      <c r="U51" s="110" t="s">
        <v>204</v>
      </c>
      <c r="V51" s="110" t="s">
        <v>205</v>
      </c>
      <c r="W51" s="110">
        <v>0.87</v>
      </c>
      <c r="X51" s="110" t="s">
        <v>205</v>
      </c>
      <c r="Y51" s="111">
        <v>0.73</v>
      </c>
    </row>
    <row r="52" spans="1:25">
      <c r="A52" s="92" t="s">
        <v>78</v>
      </c>
      <c r="B52" s="112">
        <v>0.74</v>
      </c>
      <c r="C52" s="113">
        <v>0.8</v>
      </c>
      <c r="D52" s="113">
        <v>0.85</v>
      </c>
      <c r="E52" s="113">
        <v>0.8</v>
      </c>
      <c r="F52" s="113">
        <v>0.89</v>
      </c>
      <c r="G52" s="113">
        <v>0.84</v>
      </c>
      <c r="H52" s="113">
        <v>0.86</v>
      </c>
      <c r="I52" s="113" t="s">
        <v>205</v>
      </c>
      <c r="J52" s="113">
        <v>0.84</v>
      </c>
      <c r="K52" s="113">
        <v>0.96</v>
      </c>
      <c r="L52" s="113">
        <v>0.73</v>
      </c>
      <c r="M52" s="113">
        <v>0.89</v>
      </c>
      <c r="N52" s="113">
        <v>0.89</v>
      </c>
      <c r="O52" s="113">
        <v>0.89</v>
      </c>
      <c r="P52" s="113">
        <v>0.96</v>
      </c>
      <c r="Q52" s="113">
        <v>0.86</v>
      </c>
      <c r="R52" s="113">
        <v>0.92</v>
      </c>
      <c r="S52" s="113" t="s">
        <v>205</v>
      </c>
      <c r="T52" s="113">
        <v>0.91</v>
      </c>
      <c r="U52" s="113" t="s">
        <v>205</v>
      </c>
      <c r="V52" s="113" t="s">
        <v>205</v>
      </c>
      <c r="W52" s="113">
        <v>0.91</v>
      </c>
      <c r="X52" s="113" t="s">
        <v>205</v>
      </c>
      <c r="Y52" s="114">
        <v>0.76</v>
      </c>
    </row>
    <row r="53" spans="1:25">
      <c r="A53" s="92" t="s">
        <v>79</v>
      </c>
      <c r="B53" s="112">
        <v>0.75</v>
      </c>
      <c r="C53" s="113">
        <v>0.68</v>
      </c>
      <c r="D53" s="113" t="s">
        <v>205</v>
      </c>
      <c r="E53" s="113">
        <v>0.78</v>
      </c>
      <c r="F53" s="113">
        <v>0.84</v>
      </c>
      <c r="G53" s="113">
        <v>0.78</v>
      </c>
      <c r="H53" s="113">
        <v>0.85</v>
      </c>
      <c r="I53" s="113" t="s">
        <v>205</v>
      </c>
      <c r="J53" s="113">
        <v>0.75</v>
      </c>
      <c r="K53" s="113">
        <v>0.88</v>
      </c>
      <c r="L53" s="113" t="s">
        <v>205</v>
      </c>
      <c r="M53" s="113">
        <v>0.66</v>
      </c>
      <c r="N53" s="113">
        <v>0.61</v>
      </c>
      <c r="O53" s="113">
        <v>0.68</v>
      </c>
      <c r="P53" s="113" t="s">
        <v>205</v>
      </c>
      <c r="Q53" s="113">
        <v>0.9</v>
      </c>
      <c r="R53" s="113">
        <v>0.79</v>
      </c>
      <c r="S53" s="113" t="s">
        <v>205</v>
      </c>
      <c r="T53" s="113">
        <v>0.88</v>
      </c>
      <c r="U53" s="113" t="s">
        <v>205</v>
      </c>
      <c r="V53" s="113" t="s">
        <v>205</v>
      </c>
      <c r="W53" s="113">
        <v>0.88</v>
      </c>
      <c r="X53" s="113" t="s">
        <v>205</v>
      </c>
      <c r="Y53" s="114">
        <v>0.53</v>
      </c>
    </row>
    <row r="54" spans="1:25">
      <c r="A54" s="92" t="s">
        <v>80</v>
      </c>
      <c r="B54" s="112">
        <v>0.85</v>
      </c>
      <c r="C54" s="113">
        <v>0.81</v>
      </c>
      <c r="D54" s="113">
        <v>0.84</v>
      </c>
      <c r="E54" s="113">
        <v>0.84</v>
      </c>
      <c r="F54" s="113">
        <v>0.82</v>
      </c>
      <c r="G54" s="113">
        <v>0.87</v>
      </c>
      <c r="H54" s="113">
        <v>0.89</v>
      </c>
      <c r="I54" s="113">
        <v>0.98</v>
      </c>
      <c r="J54" s="113">
        <v>0.88</v>
      </c>
      <c r="K54" s="113">
        <v>0.92</v>
      </c>
      <c r="L54" s="113">
        <v>0.92</v>
      </c>
      <c r="M54" s="113">
        <v>0.86</v>
      </c>
      <c r="N54" s="113">
        <v>0.84</v>
      </c>
      <c r="O54" s="113">
        <v>0.86</v>
      </c>
      <c r="P54" s="113">
        <v>0.84</v>
      </c>
      <c r="Q54" s="113">
        <v>0.84</v>
      </c>
      <c r="R54" s="113">
        <v>0.9</v>
      </c>
      <c r="S54" s="113" t="s">
        <v>205</v>
      </c>
      <c r="T54" s="113">
        <v>0.89</v>
      </c>
      <c r="U54" s="113">
        <v>1</v>
      </c>
      <c r="V54" s="113" t="s">
        <v>205</v>
      </c>
      <c r="W54" s="113">
        <v>0.89</v>
      </c>
      <c r="X54" s="113" t="s">
        <v>205</v>
      </c>
      <c r="Y54" s="114">
        <v>0.78</v>
      </c>
    </row>
    <row r="55" spans="1:25">
      <c r="A55" s="92" t="s">
        <v>81</v>
      </c>
      <c r="B55" s="112">
        <v>0.75</v>
      </c>
      <c r="C55" s="113">
        <v>0.8</v>
      </c>
      <c r="D55" s="113">
        <v>0.89</v>
      </c>
      <c r="E55" s="113">
        <v>0.84</v>
      </c>
      <c r="F55" s="113">
        <v>0.82</v>
      </c>
      <c r="G55" s="113">
        <v>0.86</v>
      </c>
      <c r="H55" s="113">
        <v>0.84</v>
      </c>
      <c r="I55" s="113">
        <v>0.84</v>
      </c>
      <c r="J55" s="113">
        <v>0.83</v>
      </c>
      <c r="K55" s="113">
        <v>0.86</v>
      </c>
      <c r="L55" s="113">
        <v>0.8</v>
      </c>
      <c r="M55" s="113">
        <v>0.83</v>
      </c>
      <c r="N55" s="113">
        <v>0.76</v>
      </c>
      <c r="O55" s="113">
        <v>0.87</v>
      </c>
      <c r="P55" s="113">
        <v>0.9</v>
      </c>
      <c r="Q55" s="113">
        <v>0.83</v>
      </c>
      <c r="R55" s="113">
        <v>0.92</v>
      </c>
      <c r="S55" s="113">
        <v>0.9</v>
      </c>
      <c r="T55" s="113">
        <v>0.89</v>
      </c>
      <c r="U55" s="113">
        <v>0.81</v>
      </c>
      <c r="V55" s="113" t="s">
        <v>204</v>
      </c>
      <c r="W55" s="113">
        <v>0.9</v>
      </c>
      <c r="X55" s="113" t="s">
        <v>205</v>
      </c>
      <c r="Y55" s="114">
        <v>0.8</v>
      </c>
    </row>
    <row r="56" spans="1:25" ht="15" customHeight="1">
      <c r="A56" s="92" t="s">
        <v>82</v>
      </c>
      <c r="B56" s="112">
        <v>0.88</v>
      </c>
      <c r="C56" s="113">
        <v>0.82</v>
      </c>
      <c r="D56" s="113" t="s">
        <v>205</v>
      </c>
      <c r="E56" s="113">
        <v>0.81</v>
      </c>
      <c r="F56" s="113">
        <v>0.82</v>
      </c>
      <c r="G56" s="113">
        <v>0.85</v>
      </c>
      <c r="H56" s="113">
        <v>0.75</v>
      </c>
      <c r="I56" s="113" t="s">
        <v>205</v>
      </c>
      <c r="J56" s="113">
        <v>0.75</v>
      </c>
      <c r="K56" s="113" t="s">
        <v>205</v>
      </c>
      <c r="L56" s="113">
        <v>0.81</v>
      </c>
      <c r="M56" s="113">
        <v>0.85</v>
      </c>
      <c r="N56" s="113">
        <v>0.89</v>
      </c>
      <c r="O56" s="113">
        <v>0.84</v>
      </c>
      <c r="P56" s="113">
        <v>0.66</v>
      </c>
      <c r="Q56" s="113">
        <v>0.65</v>
      </c>
      <c r="R56" s="113">
        <v>0.83</v>
      </c>
      <c r="S56" s="113" t="s">
        <v>205</v>
      </c>
      <c r="T56" s="113">
        <v>0.75</v>
      </c>
      <c r="U56" s="113">
        <v>0.81</v>
      </c>
      <c r="V56" s="113" t="s">
        <v>205</v>
      </c>
      <c r="W56" s="113">
        <v>0.76</v>
      </c>
      <c r="X56" s="113">
        <v>0.68</v>
      </c>
      <c r="Y56" s="114">
        <v>0.84</v>
      </c>
    </row>
    <row r="57" spans="1:25">
      <c r="A57" s="92" t="s">
        <v>83</v>
      </c>
      <c r="B57" s="112">
        <v>0.8</v>
      </c>
      <c r="C57" s="113">
        <v>0.79</v>
      </c>
      <c r="D57" s="113">
        <v>0.89</v>
      </c>
      <c r="E57" s="113">
        <v>0.88</v>
      </c>
      <c r="F57" s="113">
        <v>0.86</v>
      </c>
      <c r="G57" s="113">
        <v>0.8</v>
      </c>
      <c r="H57" s="113">
        <v>0.88</v>
      </c>
      <c r="I57" s="113" t="s">
        <v>205</v>
      </c>
      <c r="J57" s="113">
        <v>0.85</v>
      </c>
      <c r="K57" s="113">
        <v>0.94</v>
      </c>
      <c r="L57" s="113">
        <v>0.78</v>
      </c>
      <c r="M57" s="113">
        <v>0.89</v>
      </c>
      <c r="N57" s="113">
        <v>0.91</v>
      </c>
      <c r="O57" s="113">
        <v>0.88</v>
      </c>
      <c r="P57" s="113">
        <v>0.81</v>
      </c>
      <c r="Q57" s="113">
        <v>0.75</v>
      </c>
      <c r="R57" s="113">
        <v>0.83</v>
      </c>
      <c r="S57" s="113" t="s">
        <v>205</v>
      </c>
      <c r="T57" s="113">
        <v>0.84</v>
      </c>
      <c r="U57" s="113" t="s">
        <v>205</v>
      </c>
      <c r="V57" s="113" t="s">
        <v>205</v>
      </c>
      <c r="W57" s="113">
        <v>0.84</v>
      </c>
      <c r="X57" s="113" t="s">
        <v>205</v>
      </c>
      <c r="Y57" s="114">
        <v>0.83</v>
      </c>
    </row>
    <row r="58" spans="1:25" ht="15" customHeight="1">
      <c r="A58" s="92" t="s">
        <v>84</v>
      </c>
      <c r="B58" s="112">
        <v>0.86</v>
      </c>
      <c r="C58" s="113">
        <v>0.85</v>
      </c>
      <c r="D58" s="113" t="s">
        <v>205</v>
      </c>
      <c r="E58" s="113">
        <v>0.81</v>
      </c>
      <c r="F58" s="113" t="s">
        <v>205</v>
      </c>
      <c r="G58" s="113">
        <v>0.89</v>
      </c>
      <c r="H58" s="113" t="s">
        <v>205</v>
      </c>
      <c r="I58" s="113" t="s">
        <v>205</v>
      </c>
      <c r="J58" s="113" t="s">
        <v>205</v>
      </c>
      <c r="K58" s="113" t="s">
        <v>205</v>
      </c>
      <c r="L58" s="113">
        <v>0.88</v>
      </c>
      <c r="M58" s="113">
        <v>0.9</v>
      </c>
      <c r="N58" s="113">
        <v>0.86</v>
      </c>
      <c r="O58" s="113">
        <v>0.92</v>
      </c>
      <c r="P58" s="113">
        <v>0.9</v>
      </c>
      <c r="Q58" s="113">
        <v>0.89</v>
      </c>
      <c r="R58" s="113">
        <v>0.94</v>
      </c>
      <c r="S58" s="113" t="s">
        <v>205</v>
      </c>
      <c r="T58" s="113">
        <v>0.93</v>
      </c>
      <c r="U58" s="113" t="s">
        <v>205</v>
      </c>
      <c r="V58" s="113" t="s">
        <v>205</v>
      </c>
      <c r="W58" s="113">
        <v>0.93</v>
      </c>
      <c r="X58" s="113" t="s">
        <v>205</v>
      </c>
      <c r="Y58" s="114">
        <v>0.87</v>
      </c>
    </row>
    <row r="59" spans="1:25">
      <c r="A59" s="92" t="s">
        <v>85</v>
      </c>
      <c r="B59" s="112">
        <v>0.79</v>
      </c>
      <c r="C59" s="113">
        <v>0.84</v>
      </c>
      <c r="D59" s="113" t="s">
        <v>205</v>
      </c>
      <c r="E59" s="113">
        <v>0.89</v>
      </c>
      <c r="F59" s="113">
        <v>0.78</v>
      </c>
      <c r="G59" s="113">
        <v>0.79</v>
      </c>
      <c r="H59" s="113">
        <v>0.83</v>
      </c>
      <c r="I59" s="113" t="s">
        <v>205</v>
      </c>
      <c r="J59" s="113">
        <v>0.8</v>
      </c>
      <c r="K59" s="113">
        <v>0.89</v>
      </c>
      <c r="L59" s="113">
        <v>0.75</v>
      </c>
      <c r="M59" s="113">
        <v>0.86</v>
      </c>
      <c r="N59" s="113">
        <v>0.93</v>
      </c>
      <c r="O59" s="113">
        <v>0.82</v>
      </c>
      <c r="P59" s="113">
        <v>0.88</v>
      </c>
      <c r="Q59" s="113">
        <v>0.93</v>
      </c>
      <c r="R59" s="113">
        <v>0.91</v>
      </c>
      <c r="S59" s="113" t="s">
        <v>205</v>
      </c>
      <c r="T59" s="113">
        <v>0.86</v>
      </c>
      <c r="U59" s="113">
        <v>0.94</v>
      </c>
      <c r="V59" s="113" t="s">
        <v>205</v>
      </c>
      <c r="W59" s="113">
        <v>0.81</v>
      </c>
      <c r="X59" s="113">
        <v>0.93</v>
      </c>
      <c r="Y59" s="114">
        <v>0.83</v>
      </c>
    </row>
    <row r="60" spans="1:25">
      <c r="A60" s="92" t="s">
        <v>86</v>
      </c>
      <c r="B60" s="112">
        <v>0.84</v>
      </c>
      <c r="C60" s="113">
        <v>0.72</v>
      </c>
      <c r="D60" s="113" t="s">
        <v>205</v>
      </c>
      <c r="E60" s="113">
        <v>0.8</v>
      </c>
      <c r="F60" s="113">
        <v>0.85</v>
      </c>
      <c r="G60" s="113">
        <v>0.83</v>
      </c>
      <c r="H60" s="113">
        <v>0.84</v>
      </c>
      <c r="I60" s="113">
        <v>1</v>
      </c>
      <c r="J60" s="113">
        <v>0.85</v>
      </c>
      <c r="K60" s="113">
        <v>0.81</v>
      </c>
      <c r="L60" s="113">
        <v>0.82</v>
      </c>
      <c r="M60" s="113">
        <v>0.81</v>
      </c>
      <c r="N60" s="113">
        <v>0.75</v>
      </c>
      <c r="O60" s="113">
        <v>0.82</v>
      </c>
      <c r="P60" s="113">
        <v>0.74</v>
      </c>
      <c r="Q60" s="113">
        <v>0.68</v>
      </c>
      <c r="R60" s="113">
        <v>0.9</v>
      </c>
      <c r="S60" s="113" t="s">
        <v>204</v>
      </c>
      <c r="T60" s="113">
        <v>0.83</v>
      </c>
      <c r="U60" s="113" t="s">
        <v>205</v>
      </c>
      <c r="V60" s="113">
        <v>0.91</v>
      </c>
      <c r="W60" s="113">
        <v>0.95</v>
      </c>
      <c r="X60" s="113">
        <v>0.75</v>
      </c>
      <c r="Y60" s="114">
        <v>0.77</v>
      </c>
    </row>
    <row r="61" spans="1:25">
      <c r="A61" s="92" t="s">
        <v>87</v>
      </c>
      <c r="B61" s="112">
        <v>0.79</v>
      </c>
      <c r="C61" s="113">
        <v>0.85</v>
      </c>
      <c r="D61" s="113">
        <v>0.83</v>
      </c>
      <c r="E61" s="113">
        <v>0.86</v>
      </c>
      <c r="F61" s="113">
        <v>0.78</v>
      </c>
      <c r="G61" s="113">
        <v>0.87</v>
      </c>
      <c r="H61" s="113">
        <v>0.86</v>
      </c>
      <c r="I61" s="113">
        <v>0.92</v>
      </c>
      <c r="J61" s="113">
        <v>0.88</v>
      </c>
      <c r="K61" s="113">
        <v>0.79</v>
      </c>
      <c r="L61" s="113">
        <v>0.82</v>
      </c>
      <c r="M61" s="113">
        <v>0.82</v>
      </c>
      <c r="N61" s="113">
        <v>0.85</v>
      </c>
      <c r="O61" s="113">
        <v>0.81</v>
      </c>
      <c r="P61" s="113">
        <v>0.89</v>
      </c>
      <c r="Q61" s="113">
        <v>0.82</v>
      </c>
      <c r="R61" s="113">
        <v>0.91</v>
      </c>
      <c r="S61" s="113" t="s">
        <v>205</v>
      </c>
      <c r="T61" s="113">
        <v>0.84</v>
      </c>
      <c r="U61" s="113">
        <v>0.82</v>
      </c>
      <c r="V61" s="113" t="s">
        <v>205</v>
      </c>
      <c r="W61" s="113">
        <v>0.84</v>
      </c>
      <c r="X61" s="113" t="s">
        <v>205</v>
      </c>
      <c r="Y61" s="114">
        <v>0.85</v>
      </c>
    </row>
    <row r="62" spans="1:25">
      <c r="A62" s="92" t="s">
        <v>88</v>
      </c>
      <c r="B62" s="112">
        <v>0.74</v>
      </c>
      <c r="C62" s="113">
        <v>0.66</v>
      </c>
      <c r="D62" s="113" t="s">
        <v>205</v>
      </c>
      <c r="E62" s="113">
        <v>0.86</v>
      </c>
      <c r="F62" s="113">
        <v>0.74</v>
      </c>
      <c r="G62" s="113">
        <v>0.83</v>
      </c>
      <c r="H62" s="113">
        <v>0.79</v>
      </c>
      <c r="I62" s="113">
        <v>0.79</v>
      </c>
      <c r="J62" s="113">
        <v>0.78</v>
      </c>
      <c r="K62" s="113">
        <v>0.82</v>
      </c>
      <c r="L62" s="113">
        <v>0.79</v>
      </c>
      <c r="M62" s="113">
        <v>0.79</v>
      </c>
      <c r="N62" s="113">
        <v>0.83</v>
      </c>
      <c r="O62" s="113">
        <v>0.78</v>
      </c>
      <c r="P62" s="113">
        <v>0.78</v>
      </c>
      <c r="Q62" s="113">
        <v>0.72</v>
      </c>
      <c r="R62" s="113">
        <v>0.72</v>
      </c>
      <c r="S62" s="113" t="s">
        <v>205</v>
      </c>
      <c r="T62" s="113">
        <v>0.76</v>
      </c>
      <c r="U62" s="113" t="s">
        <v>205</v>
      </c>
      <c r="V62" s="113" t="s">
        <v>205</v>
      </c>
      <c r="W62" s="113">
        <v>0.76</v>
      </c>
      <c r="X62" s="113" t="s">
        <v>204</v>
      </c>
      <c r="Y62" s="114">
        <v>0.73</v>
      </c>
    </row>
    <row r="63" spans="1:25" ht="15.75" thickBot="1">
      <c r="A63" s="99" t="s">
        <v>89</v>
      </c>
      <c r="B63" s="115">
        <v>0.79</v>
      </c>
      <c r="C63" s="116">
        <v>0.86</v>
      </c>
      <c r="D63" s="116" t="s">
        <v>204</v>
      </c>
      <c r="E63" s="116">
        <v>0.79</v>
      </c>
      <c r="F63" s="116">
        <v>0.85</v>
      </c>
      <c r="G63" s="116">
        <v>0.81</v>
      </c>
      <c r="H63" s="116">
        <v>0.79</v>
      </c>
      <c r="I63" s="116">
        <v>0.8</v>
      </c>
      <c r="J63" s="116">
        <v>0.78</v>
      </c>
      <c r="K63" s="116">
        <v>0.82</v>
      </c>
      <c r="L63" s="116">
        <v>0.87</v>
      </c>
      <c r="M63" s="116">
        <v>0.82</v>
      </c>
      <c r="N63" s="116">
        <v>0.87</v>
      </c>
      <c r="O63" s="116">
        <v>0.81</v>
      </c>
      <c r="P63" s="116">
        <v>0.79</v>
      </c>
      <c r="Q63" s="116">
        <v>0.77</v>
      </c>
      <c r="R63" s="116">
        <v>0.86</v>
      </c>
      <c r="S63" s="116" t="s">
        <v>205</v>
      </c>
      <c r="T63" s="116">
        <v>0.69</v>
      </c>
      <c r="U63" s="116" t="s">
        <v>205</v>
      </c>
      <c r="V63" s="116" t="s">
        <v>205</v>
      </c>
      <c r="W63" s="116">
        <v>0.69</v>
      </c>
      <c r="X63" s="116" t="s">
        <v>205</v>
      </c>
      <c r="Y63" s="117">
        <v>0.83</v>
      </c>
    </row>
    <row r="65" spans="1:25" ht="15.75" thickBot="1">
      <c r="A65" s="118" t="s">
        <v>180</v>
      </c>
    </row>
    <row r="66" spans="1:25" ht="15.75" thickBot="1">
      <c r="A66" s="49" t="s">
        <v>158</v>
      </c>
      <c r="B66" s="105" t="s">
        <v>33</v>
      </c>
      <c r="C66" s="106" t="s">
        <v>34</v>
      </c>
      <c r="D66" s="107" t="s">
        <v>35</v>
      </c>
      <c r="E66" s="107" t="s">
        <v>36</v>
      </c>
      <c r="F66" s="107" t="s">
        <v>37</v>
      </c>
      <c r="G66" s="107" t="s">
        <v>38</v>
      </c>
      <c r="H66" s="107" t="s">
        <v>39</v>
      </c>
      <c r="I66" s="107" t="s">
        <v>40</v>
      </c>
      <c r="J66" s="107" t="s">
        <v>41</v>
      </c>
      <c r="K66" s="107" t="s">
        <v>42</v>
      </c>
      <c r="L66" s="107" t="s">
        <v>43</v>
      </c>
      <c r="M66" s="107" t="s">
        <v>44</v>
      </c>
      <c r="N66" s="107" t="s">
        <v>45</v>
      </c>
      <c r="O66" s="107" t="s">
        <v>46</v>
      </c>
      <c r="P66" s="107" t="s">
        <v>47</v>
      </c>
      <c r="Q66" s="107" t="s">
        <v>48</v>
      </c>
      <c r="R66" s="107" t="s">
        <v>49</v>
      </c>
      <c r="S66" s="107" t="s">
        <v>50</v>
      </c>
      <c r="T66" s="107" t="s">
        <v>51</v>
      </c>
      <c r="U66" s="107" t="s">
        <v>52</v>
      </c>
      <c r="V66" s="107" t="s">
        <v>53</v>
      </c>
      <c r="W66" s="107" t="s">
        <v>54</v>
      </c>
      <c r="X66" s="107" t="s">
        <v>55</v>
      </c>
      <c r="Y66" s="108" t="s">
        <v>56</v>
      </c>
    </row>
    <row r="67" spans="1:25">
      <c r="A67" s="87" t="s">
        <v>77</v>
      </c>
      <c r="B67" s="109">
        <v>0.71</v>
      </c>
      <c r="C67" s="110">
        <v>0.73</v>
      </c>
      <c r="D67" s="110">
        <v>0.87</v>
      </c>
      <c r="E67" s="110">
        <v>0.86</v>
      </c>
      <c r="F67" s="110">
        <v>0.78</v>
      </c>
      <c r="G67" s="110">
        <v>0.83</v>
      </c>
      <c r="H67" s="110">
        <v>0.95</v>
      </c>
      <c r="I67" s="110">
        <v>0.97</v>
      </c>
      <c r="J67" s="110">
        <v>0.92</v>
      </c>
      <c r="K67" s="110">
        <v>0.91</v>
      </c>
      <c r="L67" s="110">
        <v>0.88</v>
      </c>
      <c r="M67" s="110">
        <v>0.92</v>
      </c>
      <c r="N67" s="110">
        <v>0.91</v>
      </c>
      <c r="O67" s="110">
        <v>0.93</v>
      </c>
      <c r="P67" s="110" t="s">
        <v>205</v>
      </c>
      <c r="Q67" s="110">
        <v>1</v>
      </c>
      <c r="R67" s="110">
        <v>0.85</v>
      </c>
      <c r="S67" s="110">
        <v>0.77</v>
      </c>
      <c r="T67" s="110">
        <v>0.87</v>
      </c>
      <c r="U67" s="110">
        <v>0.9</v>
      </c>
      <c r="V67" s="110">
        <v>0.99</v>
      </c>
      <c r="W67" s="110">
        <v>0.87</v>
      </c>
      <c r="X67" s="110" t="s">
        <v>204</v>
      </c>
      <c r="Y67" s="119">
        <v>0.81</v>
      </c>
    </row>
    <row r="68" spans="1:25">
      <c r="A68" s="92" t="s">
        <v>78</v>
      </c>
      <c r="B68" s="112">
        <v>0.82</v>
      </c>
      <c r="C68" s="113">
        <v>0.74</v>
      </c>
      <c r="D68" s="113">
        <v>0.8</v>
      </c>
      <c r="E68" s="113">
        <v>0.8</v>
      </c>
      <c r="F68" s="113">
        <v>0.87</v>
      </c>
      <c r="G68" s="113">
        <v>0.97</v>
      </c>
      <c r="H68" s="113">
        <v>0.91</v>
      </c>
      <c r="I68" s="113">
        <v>1</v>
      </c>
      <c r="J68" s="113">
        <v>0.85</v>
      </c>
      <c r="K68" s="113">
        <v>0.97</v>
      </c>
      <c r="L68" s="113">
        <v>0.73</v>
      </c>
      <c r="M68" s="113">
        <v>0.88</v>
      </c>
      <c r="N68" s="113">
        <v>0.89</v>
      </c>
      <c r="O68" s="113">
        <v>0.88</v>
      </c>
      <c r="P68" s="113">
        <v>0.96</v>
      </c>
      <c r="Q68" s="113">
        <v>0.85</v>
      </c>
      <c r="R68" s="113">
        <v>0.91</v>
      </c>
      <c r="S68" s="113">
        <v>0.62</v>
      </c>
      <c r="T68" s="113">
        <v>0.9</v>
      </c>
      <c r="U68" s="113">
        <v>1</v>
      </c>
      <c r="V68" s="113">
        <v>0.97</v>
      </c>
      <c r="W68" s="113">
        <v>0.9</v>
      </c>
      <c r="X68" s="113" t="s">
        <v>205</v>
      </c>
      <c r="Y68" s="120">
        <v>0.82</v>
      </c>
    </row>
    <row r="69" spans="1:25">
      <c r="A69" s="92" t="s">
        <v>79</v>
      </c>
      <c r="B69" s="112">
        <v>0.8</v>
      </c>
      <c r="C69" s="113">
        <v>0.73</v>
      </c>
      <c r="D69" s="113" t="s">
        <v>205</v>
      </c>
      <c r="E69" s="113">
        <v>0.79</v>
      </c>
      <c r="F69" s="113">
        <v>0.82</v>
      </c>
      <c r="G69" s="113">
        <v>0.78</v>
      </c>
      <c r="H69" s="113">
        <v>0.82</v>
      </c>
      <c r="I69" s="113" t="s">
        <v>205</v>
      </c>
      <c r="J69" s="113">
        <v>0.73</v>
      </c>
      <c r="K69" s="113">
        <v>0.87</v>
      </c>
      <c r="L69" s="113" t="s">
        <v>205</v>
      </c>
      <c r="M69" s="113">
        <v>0.71</v>
      </c>
      <c r="N69" s="113">
        <v>0.76</v>
      </c>
      <c r="O69" s="113">
        <v>0.68</v>
      </c>
      <c r="P69" s="113" t="s">
        <v>205</v>
      </c>
      <c r="Q69" s="113">
        <v>0.9</v>
      </c>
      <c r="R69" s="113">
        <v>0.81</v>
      </c>
      <c r="S69" s="113" t="s">
        <v>204</v>
      </c>
      <c r="T69" s="113">
        <v>0.85</v>
      </c>
      <c r="U69" s="113" t="s">
        <v>205</v>
      </c>
      <c r="V69" s="113" t="s">
        <v>204</v>
      </c>
      <c r="W69" s="113">
        <v>0.85</v>
      </c>
      <c r="X69" s="113">
        <v>0.81</v>
      </c>
      <c r="Y69" s="120">
        <v>0.52</v>
      </c>
    </row>
    <row r="70" spans="1:25">
      <c r="A70" s="92" t="s">
        <v>80</v>
      </c>
      <c r="B70" s="112">
        <v>0.89</v>
      </c>
      <c r="C70" s="113">
        <v>0.8</v>
      </c>
      <c r="D70" s="113">
        <v>0.86</v>
      </c>
      <c r="E70" s="113">
        <v>0.87</v>
      </c>
      <c r="F70" s="113">
        <v>0.89</v>
      </c>
      <c r="G70" s="113">
        <v>0.87</v>
      </c>
      <c r="H70" s="113">
        <v>0.91</v>
      </c>
      <c r="I70" s="113">
        <v>0.95</v>
      </c>
      <c r="J70" s="113">
        <v>0.87</v>
      </c>
      <c r="K70" s="113">
        <v>0.95</v>
      </c>
      <c r="L70" s="113">
        <v>0.87</v>
      </c>
      <c r="M70" s="113">
        <v>0.87</v>
      </c>
      <c r="N70" s="113">
        <v>0.83</v>
      </c>
      <c r="O70" s="113">
        <v>0.88</v>
      </c>
      <c r="P70" s="113">
        <v>0.85</v>
      </c>
      <c r="Q70" s="113">
        <v>0.83</v>
      </c>
      <c r="R70" s="113">
        <v>0.86</v>
      </c>
      <c r="S70" s="113">
        <v>0.81</v>
      </c>
      <c r="T70" s="113">
        <v>0.89</v>
      </c>
      <c r="U70" s="113">
        <v>0.97</v>
      </c>
      <c r="V70" s="113">
        <v>0.97</v>
      </c>
      <c r="W70" s="113">
        <v>0.89</v>
      </c>
      <c r="X70" s="113">
        <v>0.83</v>
      </c>
      <c r="Y70" s="120">
        <v>0.83</v>
      </c>
    </row>
    <row r="71" spans="1:25">
      <c r="A71" s="92" t="s">
        <v>81</v>
      </c>
      <c r="B71" s="112">
        <v>0.86</v>
      </c>
      <c r="C71" s="113">
        <v>0.78</v>
      </c>
      <c r="D71" s="113">
        <v>0.94</v>
      </c>
      <c r="E71" s="113">
        <v>0.93</v>
      </c>
      <c r="F71" s="113">
        <v>0.88</v>
      </c>
      <c r="G71" s="113">
        <v>0.85</v>
      </c>
      <c r="H71" s="113">
        <v>0.91</v>
      </c>
      <c r="I71" s="113">
        <v>0.85</v>
      </c>
      <c r="J71" s="113">
        <v>0.86</v>
      </c>
      <c r="K71" s="113">
        <v>0.94</v>
      </c>
      <c r="L71" s="113">
        <v>0.8</v>
      </c>
      <c r="M71" s="113">
        <v>0.83</v>
      </c>
      <c r="N71" s="113">
        <v>0.74</v>
      </c>
      <c r="O71" s="113">
        <v>0.86</v>
      </c>
      <c r="P71" s="113">
        <v>0.9</v>
      </c>
      <c r="Q71" s="113">
        <v>0.83</v>
      </c>
      <c r="R71" s="113">
        <v>0.84</v>
      </c>
      <c r="S71" s="113">
        <v>0.79</v>
      </c>
      <c r="T71" s="113">
        <v>0.9</v>
      </c>
      <c r="U71" s="113">
        <v>0.94</v>
      </c>
      <c r="V71" s="113">
        <v>0.98</v>
      </c>
      <c r="W71" s="113">
        <v>0.9</v>
      </c>
      <c r="X71" s="113">
        <v>0.84</v>
      </c>
      <c r="Y71" s="120">
        <v>0.82</v>
      </c>
    </row>
    <row r="72" spans="1:25">
      <c r="A72" s="92" t="s">
        <v>82</v>
      </c>
      <c r="B72" s="112">
        <v>0.88</v>
      </c>
      <c r="C72" s="113">
        <v>0.75</v>
      </c>
      <c r="D72" s="113" t="s">
        <v>205</v>
      </c>
      <c r="E72" s="113">
        <v>0.84</v>
      </c>
      <c r="F72" s="113">
        <v>0.84</v>
      </c>
      <c r="G72" s="113">
        <v>0.85</v>
      </c>
      <c r="H72" s="113">
        <v>0.76</v>
      </c>
      <c r="I72" s="113" t="s">
        <v>205</v>
      </c>
      <c r="J72" s="113">
        <v>0.76</v>
      </c>
      <c r="K72" s="113" t="s">
        <v>205</v>
      </c>
      <c r="L72" s="113">
        <v>0.81</v>
      </c>
      <c r="M72" s="113">
        <v>0.85</v>
      </c>
      <c r="N72" s="113">
        <v>0.9</v>
      </c>
      <c r="O72" s="113">
        <v>0.85</v>
      </c>
      <c r="P72" s="113">
        <v>0.65</v>
      </c>
      <c r="Q72" s="113">
        <v>0.67</v>
      </c>
      <c r="R72" s="113">
        <v>0.77</v>
      </c>
      <c r="S72" s="113">
        <v>0.68</v>
      </c>
      <c r="T72" s="113">
        <v>0.75</v>
      </c>
      <c r="U72" s="113">
        <v>0.97</v>
      </c>
      <c r="V72" s="113">
        <v>0.71</v>
      </c>
      <c r="W72" s="113">
        <v>0.74</v>
      </c>
      <c r="X72" s="113">
        <v>0.68</v>
      </c>
      <c r="Y72" s="120">
        <v>0.86</v>
      </c>
    </row>
    <row r="73" spans="1:25">
      <c r="A73" s="92" t="s">
        <v>83</v>
      </c>
      <c r="B73" s="112">
        <v>0.88</v>
      </c>
      <c r="C73" s="113">
        <v>0.79</v>
      </c>
      <c r="D73" s="113">
        <v>0.93</v>
      </c>
      <c r="E73" s="113">
        <v>0.87</v>
      </c>
      <c r="F73" s="113">
        <v>0.89</v>
      </c>
      <c r="G73" s="113">
        <v>0.83</v>
      </c>
      <c r="H73" s="113">
        <v>0.93</v>
      </c>
      <c r="I73" s="113">
        <v>0.98</v>
      </c>
      <c r="J73" s="113">
        <v>0.84</v>
      </c>
      <c r="K73" s="113">
        <v>0.95</v>
      </c>
      <c r="L73" s="113">
        <v>0.85</v>
      </c>
      <c r="M73" s="113">
        <v>0.89</v>
      </c>
      <c r="N73" s="113">
        <v>0.91</v>
      </c>
      <c r="O73" s="113">
        <v>0.89</v>
      </c>
      <c r="P73" s="113">
        <v>0.81</v>
      </c>
      <c r="Q73" s="113">
        <v>0.76</v>
      </c>
      <c r="R73" s="113">
        <v>0.9</v>
      </c>
      <c r="S73" s="113">
        <v>0.91</v>
      </c>
      <c r="T73" s="113">
        <v>0.97</v>
      </c>
      <c r="U73" s="113" t="s">
        <v>205</v>
      </c>
      <c r="V73" s="113">
        <v>0.97</v>
      </c>
      <c r="W73" s="113">
        <v>0.97</v>
      </c>
      <c r="X73" s="113" t="s">
        <v>205</v>
      </c>
      <c r="Y73" s="120">
        <v>0.85</v>
      </c>
    </row>
    <row r="74" spans="1:25" ht="15" customHeight="1">
      <c r="A74" s="92" t="s">
        <v>84</v>
      </c>
      <c r="B74" s="112">
        <v>0.86</v>
      </c>
      <c r="C74" s="113">
        <v>0.86</v>
      </c>
      <c r="D74" s="113" t="s">
        <v>205</v>
      </c>
      <c r="E74" s="113">
        <v>0.82</v>
      </c>
      <c r="F74" s="113" t="s">
        <v>205</v>
      </c>
      <c r="G74" s="113">
        <v>0.88</v>
      </c>
      <c r="H74" s="113" t="s">
        <v>205</v>
      </c>
      <c r="I74" s="113" t="s">
        <v>205</v>
      </c>
      <c r="J74" s="113" t="s">
        <v>205</v>
      </c>
      <c r="K74" s="113" t="s">
        <v>205</v>
      </c>
      <c r="L74" s="113">
        <v>0.89</v>
      </c>
      <c r="M74" s="113">
        <v>0.9</v>
      </c>
      <c r="N74" s="113">
        <v>0.87</v>
      </c>
      <c r="O74" s="113">
        <v>0.91</v>
      </c>
      <c r="P74" s="113">
        <v>0.9</v>
      </c>
      <c r="Q74" s="113">
        <v>0.88</v>
      </c>
      <c r="R74" s="113">
        <v>0.93</v>
      </c>
      <c r="S74" s="113" t="s">
        <v>205</v>
      </c>
      <c r="T74" s="113">
        <v>0.93</v>
      </c>
      <c r="U74" s="113" t="s">
        <v>205</v>
      </c>
      <c r="V74" s="113" t="s">
        <v>205</v>
      </c>
      <c r="W74" s="113">
        <v>0.93</v>
      </c>
      <c r="X74" s="113" t="s">
        <v>205</v>
      </c>
      <c r="Y74" s="120">
        <v>0.86</v>
      </c>
    </row>
    <row r="75" spans="1:25">
      <c r="A75" s="92" t="s">
        <v>85</v>
      </c>
      <c r="B75" s="112">
        <v>0.83</v>
      </c>
      <c r="C75" s="113">
        <v>0.85</v>
      </c>
      <c r="D75" s="113">
        <v>0.9</v>
      </c>
      <c r="E75" s="113">
        <v>0.88</v>
      </c>
      <c r="F75" s="113">
        <v>0.85</v>
      </c>
      <c r="G75" s="113">
        <v>0.82</v>
      </c>
      <c r="H75" s="113">
        <v>0.85</v>
      </c>
      <c r="I75" s="113">
        <v>0.8</v>
      </c>
      <c r="J75" s="113">
        <v>0.8</v>
      </c>
      <c r="K75" s="113">
        <v>0.91</v>
      </c>
      <c r="L75" s="113">
        <v>0.77</v>
      </c>
      <c r="M75" s="113">
        <v>0.85</v>
      </c>
      <c r="N75" s="113">
        <v>0.93</v>
      </c>
      <c r="O75" s="113">
        <v>0.81</v>
      </c>
      <c r="P75" s="113">
        <v>0.88</v>
      </c>
      <c r="Q75" s="113">
        <v>0.93</v>
      </c>
      <c r="R75" s="113">
        <v>0.89</v>
      </c>
      <c r="S75" s="113">
        <v>0.95</v>
      </c>
      <c r="T75" s="113">
        <v>0.87</v>
      </c>
      <c r="U75" s="113">
        <v>0.97</v>
      </c>
      <c r="V75" s="113">
        <v>0.85</v>
      </c>
      <c r="W75" s="113">
        <v>0.87</v>
      </c>
      <c r="X75" s="113">
        <v>0.92</v>
      </c>
      <c r="Y75" s="120">
        <v>0.8</v>
      </c>
    </row>
    <row r="76" spans="1:25">
      <c r="A76" s="92" t="s">
        <v>86</v>
      </c>
      <c r="B76" s="112">
        <v>0.72</v>
      </c>
      <c r="C76" s="113">
        <v>0.8</v>
      </c>
      <c r="D76" s="113">
        <v>1</v>
      </c>
      <c r="E76" s="113">
        <v>0.84</v>
      </c>
      <c r="F76" s="113">
        <v>0.86</v>
      </c>
      <c r="G76" s="113">
        <v>0.93</v>
      </c>
      <c r="H76" s="113">
        <v>0.87</v>
      </c>
      <c r="I76" s="113">
        <v>1</v>
      </c>
      <c r="J76" s="113">
        <v>0.83</v>
      </c>
      <c r="K76" s="113">
        <v>0.91</v>
      </c>
      <c r="L76" s="113">
        <v>0.83</v>
      </c>
      <c r="M76" s="113">
        <v>0.8</v>
      </c>
      <c r="N76" s="113">
        <v>0.81</v>
      </c>
      <c r="O76" s="113">
        <v>0.8</v>
      </c>
      <c r="P76" s="113">
        <v>0.75</v>
      </c>
      <c r="Q76" s="113">
        <v>0.72</v>
      </c>
      <c r="R76" s="113">
        <v>0.97</v>
      </c>
      <c r="S76" s="113">
        <v>0.97</v>
      </c>
      <c r="T76" s="113">
        <v>0.9</v>
      </c>
      <c r="U76" s="113" t="s">
        <v>205</v>
      </c>
      <c r="V76" s="113">
        <v>0.99</v>
      </c>
      <c r="W76" s="113">
        <v>0.87</v>
      </c>
      <c r="X76" s="113">
        <v>0.8</v>
      </c>
      <c r="Y76" s="120">
        <v>0.9</v>
      </c>
    </row>
    <row r="77" spans="1:25">
      <c r="A77" s="92" t="s">
        <v>87</v>
      </c>
      <c r="B77" s="112">
        <v>0.84</v>
      </c>
      <c r="C77" s="113">
        <v>0.8</v>
      </c>
      <c r="D77" s="113">
        <v>0.84</v>
      </c>
      <c r="E77" s="113">
        <v>0.86</v>
      </c>
      <c r="F77" s="113">
        <v>0.76</v>
      </c>
      <c r="G77" s="113">
        <v>0.85</v>
      </c>
      <c r="H77" s="113">
        <v>0.89</v>
      </c>
      <c r="I77" s="113">
        <v>0.9</v>
      </c>
      <c r="J77" s="113">
        <v>0.88</v>
      </c>
      <c r="K77" s="113">
        <v>0.9</v>
      </c>
      <c r="L77" s="113">
        <v>0.81</v>
      </c>
      <c r="M77" s="113">
        <v>0.82</v>
      </c>
      <c r="N77" s="113">
        <v>0.86</v>
      </c>
      <c r="O77" s="113">
        <v>0.81</v>
      </c>
      <c r="P77" s="113">
        <v>0.92</v>
      </c>
      <c r="Q77" s="113">
        <v>0.82</v>
      </c>
      <c r="R77" s="113">
        <v>0.86</v>
      </c>
      <c r="S77" s="113">
        <v>0.85</v>
      </c>
      <c r="T77" s="113">
        <v>0.86</v>
      </c>
      <c r="U77" s="113">
        <v>0.82</v>
      </c>
      <c r="V77" s="113">
        <v>0.93</v>
      </c>
      <c r="W77" s="113">
        <v>0.85</v>
      </c>
      <c r="X77" s="113">
        <v>0.93</v>
      </c>
      <c r="Y77" s="120">
        <v>0.78</v>
      </c>
    </row>
    <row r="78" spans="1:25">
      <c r="A78" s="92" t="s">
        <v>88</v>
      </c>
      <c r="B78" s="112">
        <v>0.8</v>
      </c>
      <c r="C78" s="113">
        <v>0.7</v>
      </c>
      <c r="D78" s="113" t="s">
        <v>205</v>
      </c>
      <c r="E78" s="113">
        <v>0.85</v>
      </c>
      <c r="F78" s="113">
        <v>0.74</v>
      </c>
      <c r="G78" s="113">
        <v>0.83</v>
      </c>
      <c r="H78" s="113">
        <v>0.83</v>
      </c>
      <c r="I78" s="113">
        <v>0.67</v>
      </c>
      <c r="J78" s="113">
        <v>0.81</v>
      </c>
      <c r="K78" s="113">
        <v>0.89</v>
      </c>
      <c r="L78" s="113">
        <v>0.81</v>
      </c>
      <c r="M78" s="113">
        <v>0.8</v>
      </c>
      <c r="N78" s="113">
        <v>0.83</v>
      </c>
      <c r="O78" s="113">
        <v>0.79</v>
      </c>
      <c r="P78" s="113">
        <v>0.78</v>
      </c>
      <c r="Q78" s="113">
        <v>0.72</v>
      </c>
      <c r="R78" s="113">
        <v>0.85</v>
      </c>
      <c r="S78" s="113">
        <v>0.91</v>
      </c>
      <c r="T78" s="113">
        <v>0.86</v>
      </c>
      <c r="U78" s="113">
        <v>1</v>
      </c>
      <c r="V78" s="113">
        <v>0.89</v>
      </c>
      <c r="W78" s="113">
        <v>0.86</v>
      </c>
      <c r="X78" s="113">
        <v>0.7</v>
      </c>
      <c r="Y78" s="120">
        <v>0.73</v>
      </c>
    </row>
    <row r="79" spans="1:25" ht="15.75" thickBot="1">
      <c r="A79" s="99" t="s">
        <v>89</v>
      </c>
      <c r="B79" s="115">
        <v>0.75</v>
      </c>
      <c r="C79" s="116">
        <v>0.8</v>
      </c>
      <c r="D79" s="116">
        <v>0.94</v>
      </c>
      <c r="E79" s="116">
        <v>0.73</v>
      </c>
      <c r="F79" s="116">
        <v>0.76</v>
      </c>
      <c r="G79" s="116">
        <v>0.79</v>
      </c>
      <c r="H79" s="116">
        <v>0.81</v>
      </c>
      <c r="I79" s="116">
        <v>0.77</v>
      </c>
      <c r="J79" s="116">
        <v>0.78</v>
      </c>
      <c r="K79" s="116">
        <v>0.86</v>
      </c>
      <c r="L79" s="116">
        <v>0.87</v>
      </c>
      <c r="M79" s="116">
        <v>0.82</v>
      </c>
      <c r="N79" s="116">
        <v>0.87</v>
      </c>
      <c r="O79" s="116">
        <v>0.8</v>
      </c>
      <c r="P79" s="116">
        <v>0.76</v>
      </c>
      <c r="Q79" s="116">
        <v>0.76</v>
      </c>
      <c r="R79" s="116">
        <v>0.87</v>
      </c>
      <c r="S79" s="116">
        <v>0.8</v>
      </c>
      <c r="T79" s="116">
        <v>0.87</v>
      </c>
      <c r="U79" s="116">
        <v>0.97</v>
      </c>
      <c r="V79" s="116">
        <v>0.91</v>
      </c>
      <c r="W79" s="116">
        <v>0.87</v>
      </c>
      <c r="X79" s="116">
        <v>0.89</v>
      </c>
      <c r="Y79" s="121">
        <v>0.83</v>
      </c>
    </row>
    <row r="81" spans="1:25" ht="15.75" thickBot="1">
      <c r="A81" s="118" t="s">
        <v>181</v>
      </c>
    </row>
    <row r="82" spans="1:25" ht="15.75" thickBot="1">
      <c r="A82" s="49" t="s">
        <v>158</v>
      </c>
      <c r="B82" s="105" t="s">
        <v>33</v>
      </c>
      <c r="C82" s="106" t="s">
        <v>34</v>
      </c>
      <c r="D82" s="107" t="s">
        <v>35</v>
      </c>
      <c r="E82" s="107" t="s">
        <v>36</v>
      </c>
      <c r="F82" s="107" t="s">
        <v>37</v>
      </c>
      <c r="G82" s="107" t="s">
        <v>38</v>
      </c>
      <c r="H82" s="107" t="s">
        <v>39</v>
      </c>
      <c r="I82" s="107" t="s">
        <v>40</v>
      </c>
      <c r="J82" s="107" t="s">
        <v>41</v>
      </c>
      <c r="K82" s="107" t="s">
        <v>42</v>
      </c>
      <c r="L82" s="107" t="s">
        <v>43</v>
      </c>
      <c r="M82" s="107" t="s">
        <v>44</v>
      </c>
      <c r="N82" s="107" t="s">
        <v>45</v>
      </c>
      <c r="O82" s="107" t="s">
        <v>46</v>
      </c>
      <c r="P82" s="107" t="s">
        <v>47</v>
      </c>
      <c r="Q82" s="107" t="s">
        <v>48</v>
      </c>
      <c r="R82" s="107" t="s">
        <v>49</v>
      </c>
      <c r="S82" s="107" t="s">
        <v>50</v>
      </c>
      <c r="T82" s="107" t="s">
        <v>51</v>
      </c>
      <c r="U82" s="107" t="s">
        <v>52</v>
      </c>
      <c r="V82" s="107" t="s">
        <v>53</v>
      </c>
      <c r="W82" s="107" t="s">
        <v>54</v>
      </c>
      <c r="X82" s="107" t="s">
        <v>55</v>
      </c>
      <c r="Y82" s="108" t="s">
        <v>56</v>
      </c>
    </row>
    <row r="83" spans="1:25" ht="15" customHeight="1">
      <c r="A83" s="87" t="s">
        <v>77</v>
      </c>
      <c r="B83" s="122">
        <v>0.14063000000000001</v>
      </c>
      <c r="C83" s="123">
        <v>2.274E-2</v>
      </c>
      <c r="D83" s="123">
        <v>0.13305</v>
      </c>
      <c r="E83" s="124">
        <v>0.10442</v>
      </c>
      <c r="F83" s="124">
        <v>0.13600000000000001</v>
      </c>
      <c r="G83" s="124">
        <v>4.2950000000000002E-2</v>
      </c>
      <c r="H83" s="124">
        <v>0.12084</v>
      </c>
      <c r="I83" s="124" t="s">
        <v>208</v>
      </c>
      <c r="J83" s="123">
        <v>7.3260000000000006E-2</v>
      </c>
      <c r="K83" s="124">
        <v>4.7579999999999997E-2</v>
      </c>
      <c r="L83" s="123">
        <v>6.6530000000000006E-2</v>
      </c>
      <c r="M83" s="124">
        <v>0.17979000000000001</v>
      </c>
      <c r="N83" s="124">
        <v>6.1469999999999997E-2</v>
      </c>
      <c r="O83" s="124">
        <v>0.11831999999999999</v>
      </c>
      <c r="P83" s="123" t="s">
        <v>208</v>
      </c>
      <c r="Q83" s="124">
        <v>6.7400000000000003E-3</v>
      </c>
      <c r="R83" s="123" t="s">
        <v>208</v>
      </c>
      <c r="S83" s="124" t="s">
        <v>208</v>
      </c>
      <c r="T83" s="124">
        <v>3.2419999999999997E-2</v>
      </c>
      <c r="U83" s="123">
        <v>3.79E-3</v>
      </c>
      <c r="V83" s="123" t="s">
        <v>208</v>
      </c>
      <c r="W83" s="123">
        <v>2.8629999999999999E-2</v>
      </c>
      <c r="X83" s="123" t="s">
        <v>208</v>
      </c>
      <c r="Y83" s="125">
        <v>1.389E-2</v>
      </c>
    </row>
    <row r="84" spans="1:25" ht="15" customHeight="1">
      <c r="A84" s="92" t="s">
        <v>78</v>
      </c>
      <c r="B84" s="126">
        <v>0.12565000000000001</v>
      </c>
      <c r="C84" s="127">
        <v>0.12103999999999999</v>
      </c>
      <c r="D84" s="127">
        <v>6.4839999999999995E-2</v>
      </c>
      <c r="E84" s="128">
        <v>4.8410000000000002E-2</v>
      </c>
      <c r="F84" s="128">
        <v>7.8100000000000003E-2</v>
      </c>
      <c r="G84" s="128">
        <v>4.2070000000000003E-2</v>
      </c>
      <c r="H84" s="128">
        <v>4.3229999999999998E-2</v>
      </c>
      <c r="I84" s="128" t="s">
        <v>208</v>
      </c>
      <c r="J84" s="127">
        <v>3.6310000000000002E-2</v>
      </c>
      <c r="K84" s="128">
        <v>6.9199999999999999E-3</v>
      </c>
      <c r="L84" s="127">
        <v>7.4639999999999998E-2</v>
      </c>
      <c r="M84" s="128">
        <v>0.16427</v>
      </c>
      <c r="N84" s="128">
        <v>2.7380000000000002E-2</v>
      </c>
      <c r="O84" s="128">
        <v>0.13689000000000001</v>
      </c>
      <c r="P84" s="127">
        <v>4.0349999999999997E-2</v>
      </c>
      <c r="Q84" s="128">
        <v>6.0519999999999997E-2</v>
      </c>
      <c r="R84" s="127">
        <v>3.5450000000000002E-2</v>
      </c>
      <c r="S84" s="128" t="s">
        <v>208</v>
      </c>
      <c r="T84" s="128">
        <v>3.2849999999999997E-2</v>
      </c>
      <c r="U84" s="127" t="s">
        <v>208</v>
      </c>
      <c r="V84" s="127" t="s">
        <v>208</v>
      </c>
      <c r="W84" s="127">
        <v>3.2849999999999997E-2</v>
      </c>
      <c r="X84" s="127" t="s">
        <v>205</v>
      </c>
      <c r="Y84" s="129">
        <v>6.8589999999999998E-2</v>
      </c>
    </row>
    <row r="85" spans="1:25" ht="15" customHeight="1">
      <c r="A85" s="92" t="s">
        <v>79</v>
      </c>
      <c r="B85" s="126">
        <v>0.11765</v>
      </c>
      <c r="C85" s="127">
        <v>8.3040000000000003E-2</v>
      </c>
      <c r="D85" s="127" t="s">
        <v>205</v>
      </c>
      <c r="E85" s="128">
        <v>9.4579999999999997E-2</v>
      </c>
      <c r="F85" s="128">
        <v>7.1510000000000004E-2</v>
      </c>
      <c r="G85" s="128">
        <v>6.9199999999999998E-2</v>
      </c>
      <c r="H85" s="128">
        <v>0.28949999999999998</v>
      </c>
      <c r="I85" s="128" t="s">
        <v>205</v>
      </c>
      <c r="J85" s="127">
        <v>7.3819999999999997E-2</v>
      </c>
      <c r="K85" s="128">
        <v>0.21568999999999999</v>
      </c>
      <c r="L85" s="127" t="s">
        <v>205</v>
      </c>
      <c r="M85" s="128">
        <v>0.11534</v>
      </c>
      <c r="N85" s="128">
        <v>2.6530000000000001E-2</v>
      </c>
      <c r="O85" s="128">
        <v>8.881E-2</v>
      </c>
      <c r="P85" s="127" t="s">
        <v>205</v>
      </c>
      <c r="Q85" s="128">
        <v>1.153E-2</v>
      </c>
      <c r="R85" s="127">
        <v>6.6900000000000001E-2</v>
      </c>
      <c r="S85" s="128" t="s">
        <v>208</v>
      </c>
      <c r="T85" s="128">
        <v>3.9219999999999998E-2</v>
      </c>
      <c r="U85" s="127" t="s">
        <v>208</v>
      </c>
      <c r="V85" s="127" t="s">
        <v>208</v>
      </c>
      <c r="W85" s="127">
        <v>3.9219999999999998E-2</v>
      </c>
      <c r="X85" s="127" t="s">
        <v>208</v>
      </c>
      <c r="Y85" s="129">
        <v>4.1520000000000001E-2</v>
      </c>
    </row>
    <row r="86" spans="1:25" ht="15" customHeight="1">
      <c r="A86" s="92" t="s">
        <v>80</v>
      </c>
      <c r="B86" s="126">
        <v>0.13058</v>
      </c>
      <c r="C86" s="127">
        <v>0.11244999999999999</v>
      </c>
      <c r="D86" s="127">
        <v>3.3910000000000003E-2</v>
      </c>
      <c r="E86" s="128">
        <v>8.1759999999999999E-2</v>
      </c>
      <c r="F86" s="128">
        <v>6.012E-2</v>
      </c>
      <c r="G86" s="128">
        <v>6.9379999999999997E-2</v>
      </c>
      <c r="H86" s="128">
        <v>6.6360000000000002E-2</v>
      </c>
      <c r="I86" s="128">
        <v>4.3899999999999998E-3</v>
      </c>
      <c r="J86" s="127">
        <v>5.0090000000000003E-2</v>
      </c>
      <c r="K86" s="128">
        <v>1.189E-2</v>
      </c>
      <c r="L86" s="127">
        <v>3.2160000000000001E-2</v>
      </c>
      <c r="M86" s="128">
        <v>0.11128</v>
      </c>
      <c r="N86" s="128">
        <v>3.109E-2</v>
      </c>
      <c r="O86" s="128">
        <v>8.0199999999999994E-2</v>
      </c>
      <c r="P86" s="127">
        <v>4.8039999999999999E-2</v>
      </c>
      <c r="Q86" s="128">
        <v>5.6129999999999999E-2</v>
      </c>
      <c r="R86" s="127">
        <v>3.2739999999999998E-2</v>
      </c>
      <c r="S86" s="128" t="s">
        <v>208</v>
      </c>
      <c r="T86" s="128">
        <v>8.1659999999999996E-2</v>
      </c>
      <c r="U86" s="127">
        <v>1.56E-3</v>
      </c>
      <c r="V86" s="127" t="s">
        <v>208</v>
      </c>
      <c r="W86" s="127">
        <v>8.0100000000000005E-2</v>
      </c>
      <c r="X86" s="127" t="s">
        <v>208</v>
      </c>
      <c r="Y86" s="129">
        <v>8.3409999999999998E-2</v>
      </c>
    </row>
    <row r="87" spans="1:25" ht="15" customHeight="1">
      <c r="A87" s="92" t="s">
        <v>81</v>
      </c>
      <c r="B87" s="126">
        <v>0.11273</v>
      </c>
      <c r="C87" s="127">
        <v>8.3030000000000007E-2</v>
      </c>
      <c r="D87" s="127">
        <v>2.8389999999999999E-2</v>
      </c>
      <c r="E87" s="128">
        <v>9.1259999999999994E-2</v>
      </c>
      <c r="F87" s="128">
        <v>8.1000000000000003E-2</v>
      </c>
      <c r="G87" s="128">
        <v>3.3520000000000001E-2</v>
      </c>
      <c r="H87" s="128">
        <v>9.5430000000000001E-2</v>
      </c>
      <c r="I87" s="128">
        <v>1.1209999999999999E-2</v>
      </c>
      <c r="J87" s="127">
        <v>4.3779999999999999E-2</v>
      </c>
      <c r="K87" s="128">
        <v>4.0439999999999997E-2</v>
      </c>
      <c r="L87" s="127">
        <v>5.296E-2</v>
      </c>
      <c r="M87" s="128">
        <v>0.10271</v>
      </c>
      <c r="N87" s="128">
        <v>3.1609999999999999E-2</v>
      </c>
      <c r="O87" s="128">
        <v>7.1099999999999997E-2</v>
      </c>
      <c r="P87" s="127">
        <v>1.8249999999999999E-2</v>
      </c>
      <c r="Q87" s="128">
        <v>2.7560000000000001E-2</v>
      </c>
      <c r="R87" s="127">
        <v>3.006E-2</v>
      </c>
      <c r="S87" s="128">
        <v>5.96E-3</v>
      </c>
      <c r="T87" s="128">
        <v>0.15687000000000001</v>
      </c>
      <c r="U87" s="127">
        <v>2.5770000000000001E-2</v>
      </c>
      <c r="V87" s="127" t="s">
        <v>208</v>
      </c>
      <c r="W87" s="127">
        <v>0.13098000000000001</v>
      </c>
      <c r="X87" s="127" t="s">
        <v>208</v>
      </c>
      <c r="Y87" s="129">
        <v>8.0280000000000004E-2</v>
      </c>
    </row>
    <row r="88" spans="1:25" ht="15" customHeight="1">
      <c r="A88" s="92" t="s">
        <v>82</v>
      </c>
      <c r="B88" s="126">
        <v>0.10235</v>
      </c>
      <c r="C88" s="127">
        <v>0.18318999999999999</v>
      </c>
      <c r="D88" s="127" t="s">
        <v>205</v>
      </c>
      <c r="E88" s="128">
        <v>5.5359999999999999E-2</v>
      </c>
      <c r="F88" s="128">
        <v>5.2970000000000003E-2</v>
      </c>
      <c r="G88" s="128">
        <v>5.416E-2</v>
      </c>
      <c r="H88" s="128">
        <v>6.1330000000000003E-2</v>
      </c>
      <c r="I88" s="128" t="s">
        <v>208</v>
      </c>
      <c r="J88" s="127">
        <v>6.1330000000000003E-2</v>
      </c>
      <c r="K88" s="128" t="s">
        <v>205</v>
      </c>
      <c r="L88" s="127">
        <v>5.8540000000000002E-2</v>
      </c>
      <c r="M88" s="128">
        <v>0.13461000000000001</v>
      </c>
      <c r="N88" s="128">
        <v>1.5129999999999999E-2</v>
      </c>
      <c r="O88" s="128">
        <v>0.11947000000000001</v>
      </c>
      <c r="P88" s="127">
        <v>6.0139999999999999E-2</v>
      </c>
      <c r="Q88" s="128">
        <v>5.5750000000000001E-2</v>
      </c>
      <c r="R88" s="127">
        <v>4.8189999999999997E-2</v>
      </c>
      <c r="S88" s="128" t="s">
        <v>208</v>
      </c>
      <c r="T88" s="128">
        <v>5.7750000000000003E-2</v>
      </c>
      <c r="U88" s="127">
        <v>8.3599999999999994E-3</v>
      </c>
      <c r="V88" s="127" t="s">
        <v>208</v>
      </c>
      <c r="W88" s="127">
        <v>3.943E-2</v>
      </c>
      <c r="X88" s="127">
        <v>9.9600000000000001E-3</v>
      </c>
      <c r="Y88" s="129">
        <v>7.5670000000000001E-2</v>
      </c>
    </row>
    <row r="89" spans="1:25" ht="15" customHeight="1">
      <c r="A89" s="92" t="s">
        <v>83</v>
      </c>
      <c r="B89" s="126">
        <v>0.15118999999999999</v>
      </c>
      <c r="C89" s="127">
        <v>0.11618000000000001</v>
      </c>
      <c r="D89" s="127">
        <v>4.3499999999999997E-2</v>
      </c>
      <c r="E89" s="128">
        <v>0.16605</v>
      </c>
      <c r="F89" s="128">
        <v>9.708E-2</v>
      </c>
      <c r="G89" s="128">
        <v>3.236E-2</v>
      </c>
      <c r="H89" s="128">
        <v>7.7450000000000005E-2</v>
      </c>
      <c r="I89" s="128" t="s">
        <v>208</v>
      </c>
      <c r="J89" s="127">
        <v>5.0930000000000003E-2</v>
      </c>
      <c r="K89" s="128">
        <v>2.6530000000000001E-2</v>
      </c>
      <c r="L89" s="127">
        <v>6.1539999999999997E-2</v>
      </c>
      <c r="M89" s="128">
        <v>0.11670999999999999</v>
      </c>
      <c r="N89" s="128">
        <v>2.4930000000000001E-2</v>
      </c>
      <c r="O89" s="128">
        <v>9.178E-2</v>
      </c>
      <c r="P89" s="127">
        <v>1.1140000000000001E-2</v>
      </c>
      <c r="Q89" s="128">
        <v>1.485E-2</v>
      </c>
      <c r="R89" s="127">
        <v>3.0769999999999999E-2</v>
      </c>
      <c r="S89" s="128" t="s">
        <v>208</v>
      </c>
      <c r="T89" s="128">
        <v>3.024E-2</v>
      </c>
      <c r="U89" s="127" t="s">
        <v>205</v>
      </c>
      <c r="V89" s="127" t="s">
        <v>208</v>
      </c>
      <c r="W89" s="127">
        <v>3.024E-2</v>
      </c>
      <c r="X89" s="127" t="s">
        <v>205</v>
      </c>
      <c r="Y89" s="129">
        <v>5.0930000000000003E-2</v>
      </c>
    </row>
    <row r="90" spans="1:25" ht="15" customHeight="1">
      <c r="A90" s="92" t="s">
        <v>84</v>
      </c>
      <c r="B90" s="126">
        <v>4.768E-2</v>
      </c>
      <c r="C90" s="127">
        <v>0.28636</v>
      </c>
      <c r="D90" s="127" t="s">
        <v>205</v>
      </c>
      <c r="E90" s="128">
        <v>4.7999999999999996E-3</v>
      </c>
      <c r="F90" s="128" t="s">
        <v>205</v>
      </c>
      <c r="G90" s="128">
        <v>5.3370000000000001E-2</v>
      </c>
      <c r="H90" s="128" t="s">
        <v>205</v>
      </c>
      <c r="I90" s="128" t="s">
        <v>205</v>
      </c>
      <c r="J90" s="127" t="s">
        <v>205</v>
      </c>
      <c r="K90" s="128" t="s">
        <v>205</v>
      </c>
      <c r="L90" s="127">
        <v>3.508E-2</v>
      </c>
      <c r="M90" s="128">
        <v>0.15472</v>
      </c>
      <c r="N90" s="128">
        <v>3.7479999999999999E-2</v>
      </c>
      <c r="O90" s="128">
        <v>0.11724</v>
      </c>
      <c r="P90" s="127">
        <v>8.7559999999999999E-2</v>
      </c>
      <c r="Q90" s="128">
        <v>0.11154</v>
      </c>
      <c r="R90" s="127">
        <v>0.10735</v>
      </c>
      <c r="S90" s="128" t="s">
        <v>205</v>
      </c>
      <c r="T90" s="128">
        <v>4.4999999999999997E-3</v>
      </c>
      <c r="U90" s="127" t="s">
        <v>205</v>
      </c>
      <c r="V90" s="127" t="s">
        <v>205</v>
      </c>
      <c r="W90" s="127">
        <v>4.4999999999999997E-3</v>
      </c>
      <c r="X90" s="127" t="s">
        <v>205</v>
      </c>
      <c r="Y90" s="129">
        <v>0.10705000000000001</v>
      </c>
    </row>
    <row r="91" spans="1:25" ht="15" customHeight="1">
      <c r="A91" s="92" t="s">
        <v>85</v>
      </c>
      <c r="B91" s="126">
        <v>9.3810000000000004E-2</v>
      </c>
      <c r="C91" s="127">
        <v>0.21817</v>
      </c>
      <c r="D91" s="127" t="s">
        <v>208</v>
      </c>
      <c r="E91" s="128">
        <v>5.5849999999999997E-2</v>
      </c>
      <c r="F91" s="128">
        <v>1.6820000000000002E-2</v>
      </c>
      <c r="G91" s="128">
        <v>4.913E-2</v>
      </c>
      <c r="H91" s="128">
        <v>4.1450000000000001E-2</v>
      </c>
      <c r="I91" s="128" t="s">
        <v>208</v>
      </c>
      <c r="J91" s="127">
        <v>2.6380000000000001E-2</v>
      </c>
      <c r="K91" s="128">
        <v>1.507E-2</v>
      </c>
      <c r="L91" s="127">
        <v>4.2930000000000003E-2</v>
      </c>
      <c r="M91" s="128">
        <v>0.11695999999999999</v>
      </c>
      <c r="N91" s="128">
        <v>4.0779999999999997E-2</v>
      </c>
      <c r="O91" s="128">
        <v>7.6179999999999998E-2</v>
      </c>
      <c r="P91" s="127">
        <v>4.9660000000000003E-2</v>
      </c>
      <c r="Q91" s="128">
        <v>8.6139999999999994E-2</v>
      </c>
      <c r="R91" s="127">
        <v>7.4700000000000003E-2</v>
      </c>
      <c r="S91" s="128" t="s">
        <v>208</v>
      </c>
      <c r="T91" s="128">
        <v>5.3030000000000001E-2</v>
      </c>
      <c r="U91" s="127">
        <v>4.1700000000000001E-3</v>
      </c>
      <c r="V91" s="127" t="s">
        <v>208</v>
      </c>
      <c r="W91" s="127">
        <v>3.2439999999999997E-2</v>
      </c>
      <c r="X91" s="127">
        <v>1.6420000000000001E-2</v>
      </c>
      <c r="Y91" s="129">
        <v>0.10135</v>
      </c>
    </row>
    <row r="92" spans="1:25" ht="15" customHeight="1">
      <c r="A92" s="92" t="s">
        <v>86</v>
      </c>
      <c r="B92" s="126">
        <v>0.11401</v>
      </c>
      <c r="C92" s="127">
        <v>0.10369</v>
      </c>
      <c r="D92" s="127" t="s">
        <v>208</v>
      </c>
      <c r="E92" s="128">
        <v>0.10158</v>
      </c>
      <c r="F92" s="128">
        <v>0.10643</v>
      </c>
      <c r="G92" s="128">
        <v>5.9639999999999999E-2</v>
      </c>
      <c r="H92" s="128">
        <v>8.7459999999999996E-2</v>
      </c>
      <c r="I92" s="128">
        <v>2.1099999999999999E-3</v>
      </c>
      <c r="J92" s="127">
        <v>6.4070000000000002E-2</v>
      </c>
      <c r="K92" s="128">
        <v>2.129E-2</v>
      </c>
      <c r="L92" s="127">
        <v>7.5029999999999999E-2</v>
      </c>
      <c r="M92" s="128">
        <v>5.3949999999999998E-2</v>
      </c>
      <c r="N92" s="128">
        <v>8.43E-3</v>
      </c>
      <c r="O92" s="128">
        <v>4.5519999999999998E-2</v>
      </c>
      <c r="P92" s="127">
        <v>2.5499999999999998E-2</v>
      </c>
      <c r="Q92" s="128">
        <v>2.8660000000000001E-2</v>
      </c>
      <c r="R92" s="127">
        <v>4.0890000000000003E-2</v>
      </c>
      <c r="S92" s="128" t="s">
        <v>208</v>
      </c>
      <c r="T92" s="128">
        <v>0.13003000000000001</v>
      </c>
      <c r="U92" s="127" t="s">
        <v>205</v>
      </c>
      <c r="V92" s="127">
        <v>1.8339999999999999E-2</v>
      </c>
      <c r="W92" s="127">
        <v>3.6459999999999999E-2</v>
      </c>
      <c r="X92" s="127">
        <v>7.5240000000000001E-2</v>
      </c>
      <c r="Y92" s="129">
        <v>7.2919999999999999E-2</v>
      </c>
    </row>
    <row r="93" spans="1:25" ht="15" customHeight="1">
      <c r="A93" s="92" t="s">
        <v>87</v>
      </c>
      <c r="B93" s="126">
        <v>0.10795</v>
      </c>
      <c r="C93" s="127">
        <v>0.12002</v>
      </c>
      <c r="D93" s="127">
        <v>7.0739999999999997E-2</v>
      </c>
      <c r="E93" s="128">
        <v>0.12484000000000001</v>
      </c>
      <c r="F93" s="128">
        <v>6.8330000000000002E-2</v>
      </c>
      <c r="G93" s="128">
        <v>5.6129999999999999E-2</v>
      </c>
      <c r="H93" s="128">
        <v>0.11341</v>
      </c>
      <c r="I93" s="128">
        <v>6.3499999999999997E-3</v>
      </c>
      <c r="J93" s="127">
        <v>7.6200000000000004E-2</v>
      </c>
      <c r="K93" s="128">
        <v>3.0859999999999999E-2</v>
      </c>
      <c r="L93" s="127">
        <v>3.6069999999999998E-2</v>
      </c>
      <c r="M93" s="128">
        <v>0.11786000000000001</v>
      </c>
      <c r="N93" s="128">
        <v>2.5149999999999999E-2</v>
      </c>
      <c r="O93" s="128">
        <v>9.2710000000000001E-2</v>
      </c>
      <c r="P93" s="127">
        <v>1.3339999999999999E-2</v>
      </c>
      <c r="Q93" s="128">
        <v>3.3270000000000001E-2</v>
      </c>
      <c r="R93" s="127">
        <v>4.6859999999999999E-2</v>
      </c>
      <c r="S93" s="128" t="s">
        <v>208</v>
      </c>
      <c r="T93" s="128">
        <v>3.6580000000000001E-2</v>
      </c>
      <c r="U93" s="127">
        <v>3.6800000000000001E-3</v>
      </c>
      <c r="V93" s="127" t="s">
        <v>208</v>
      </c>
      <c r="W93" s="127">
        <v>3.2890000000000003E-2</v>
      </c>
      <c r="X93" s="127" t="s">
        <v>208</v>
      </c>
      <c r="Y93" s="129">
        <v>5.4609999999999999E-2</v>
      </c>
    </row>
    <row r="94" spans="1:25" ht="15" customHeight="1">
      <c r="A94" s="92" t="s">
        <v>88</v>
      </c>
      <c r="B94" s="126">
        <v>0.13997000000000001</v>
      </c>
      <c r="C94" s="127">
        <v>7.2389999999999996E-2</v>
      </c>
      <c r="D94" s="127" t="s">
        <v>205</v>
      </c>
      <c r="E94" s="128">
        <v>0.10793999999999999</v>
      </c>
      <c r="F94" s="128">
        <v>8.7599999999999997E-2</v>
      </c>
      <c r="G94" s="128">
        <v>7.7670000000000003E-2</v>
      </c>
      <c r="H94" s="128">
        <v>9.289E-2</v>
      </c>
      <c r="I94" s="128">
        <v>3.8400000000000001E-3</v>
      </c>
      <c r="J94" s="127">
        <v>6.5180000000000002E-2</v>
      </c>
      <c r="K94" s="128">
        <v>2.3859999999999999E-2</v>
      </c>
      <c r="L94" s="127">
        <v>5.0290000000000001E-2</v>
      </c>
      <c r="M94" s="128">
        <v>9.5930000000000001E-2</v>
      </c>
      <c r="N94" s="128">
        <v>2.2259999999999999E-2</v>
      </c>
      <c r="O94" s="128">
        <v>7.3669999999999999E-2</v>
      </c>
      <c r="P94" s="127">
        <v>2.819E-2</v>
      </c>
      <c r="Q94" s="128">
        <v>2.5940000000000001E-2</v>
      </c>
      <c r="R94" s="127">
        <v>2.2579999999999999E-2</v>
      </c>
      <c r="S94" s="128" t="s">
        <v>208</v>
      </c>
      <c r="T94" s="128">
        <v>0.1246</v>
      </c>
      <c r="U94" s="127" t="s">
        <v>208</v>
      </c>
      <c r="V94" s="127" t="s">
        <v>208</v>
      </c>
      <c r="W94" s="127">
        <v>0.12444</v>
      </c>
      <c r="X94" s="127" t="s">
        <v>208</v>
      </c>
      <c r="Y94" s="129">
        <v>7.399E-2</v>
      </c>
    </row>
    <row r="95" spans="1:25" ht="15" customHeight="1" thickBot="1">
      <c r="A95" s="99" t="s">
        <v>89</v>
      </c>
      <c r="B95" s="130">
        <v>0.12254</v>
      </c>
      <c r="C95" s="131">
        <v>9.4979999999999995E-2</v>
      </c>
      <c r="D95" s="131">
        <v>1.06E-3</v>
      </c>
      <c r="E95" s="132">
        <v>6.5930000000000002E-2</v>
      </c>
      <c r="F95" s="132">
        <v>6.7199999999999996E-2</v>
      </c>
      <c r="G95" s="132">
        <v>7.6109999999999997E-2</v>
      </c>
      <c r="H95" s="132">
        <v>9.307E-2</v>
      </c>
      <c r="I95" s="132">
        <v>2.3959999999999999E-2</v>
      </c>
      <c r="J95" s="131">
        <v>4.9399999999999999E-2</v>
      </c>
      <c r="K95" s="132">
        <v>1.9720000000000001E-2</v>
      </c>
      <c r="L95" s="131">
        <v>6.2330000000000003E-2</v>
      </c>
      <c r="M95" s="132">
        <v>0.14988000000000001</v>
      </c>
      <c r="N95" s="132">
        <v>3.7740000000000003E-2</v>
      </c>
      <c r="O95" s="132">
        <v>0.11215</v>
      </c>
      <c r="P95" s="131">
        <v>3.9640000000000002E-2</v>
      </c>
      <c r="Q95" s="132">
        <v>4.6219999999999997E-2</v>
      </c>
      <c r="R95" s="131">
        <v>8.0769999999999995E-2</v>
      </c>
      <c r="S95" s="132" t="s">
        <v>208</v>
      </c>
      <c r="T95" s="132">
        <v>2.9680000000000002E-2</v>
      </c>
      <c r="U95" s="131" t="s">
        <v>208</v>
      </c>
      <c r="V95" s="131" t="s">
        <v>208</v>
      </c>
      <c r="W95" s="131">
        <v>2.9680000000000002E-2</v>
      </c>
      <c r="X95" s="131" t="s">
        <v>208</v>
      </c>
      <c r="Y95" s="133">
        <v>7.0599999999999996E-2</v>
      </c>
    </row>
    <row r="97" spans="1:27" ht="15.75" thickBot="1"/>
    <row r="98" spans="1:27" ht="15.75" thickBot="1">
      <c r="B98" s="372" t="s">
        <v>197</v>
      </c>
      <c r="C98" s="369" t="s">
        <v>202</v>
      </c>
      <c r="D98" s="370"/>
      <c r="E98" s="370"/>
      <c r="F98" s="370"/>
      <c r="G98" s="370"/>
      <c r="H98" s="370"/>
      <c r="I98" s="370"/>
      <c r="J98" s="134"/>
      <c r="K98" s="366" t="s">
        <v>195</v>
      </c>
      <c r="L98" s="367"/>
      <c r="M98" s="367"/>
      <c r="N98" s="367"/>
      <c r="O98" s="367"/>
      <c r="P98" s="367"/>
      <c r="Q98" s="367"/>
      <c r="R98" s="368"/>
      <c r="S98" s="369" t="s">
        <v>193</v>
      </c>
      <c r="T98" s="370"/>
      <c r="U98" s="370"/>
      <c r="V98" s="370"/>
      <c r="W98" s="370"/>
      <c r="X98" s="370"/>
      <c r="Y98" s="371"/>
      <c r="Z98" s="372" t="s">
        <v>185</v>
      </c>
      <c r="AA98" s="372" t="s">
        <v>203</v>
      </c>
    </row>
    <row r="99" spans="1:27" ht="21" customHeight="1" thickBot="1">
      <c r="A99" s="48" t="s">
        <v>158</v>
      </c>
      <c r="B99" s="373"/>
      <c r="C99" s="135" t="s">
        <v>191</v>
      </c>
      <c r="D99" s="136" t="s">
        <v>190</v>
      </c>
      <c r="E99" s="136" t="s">
        <v>189</v>
      </c>
      <c r="F99" s="136" t="s">
        <v>188</v>
      </c>
      <c r="G99" s="136" t="s">
        <v>187</v>
      </c>
      <c r="H99" s="136" t="s">
        <v>186</v>
      </c>
      <c r="I99" s="136" t="s">
        <v>175</v>
      </c>
      <c r="J99" s="136" t="s">
        <v>194</v>
      </c>
      <c r="K99" s="135" t="s">
        <v>191</v>
      </c>
      <c r="L99" s="136" t="s">
        <v>190</v>
      </c>
      <c r="M99" s="136" t="s">
        <v>189</v>
      </c>
      <c r="N99" s="136" t="s">
        <v>188</v>
      </c>
      <c r="O99" s="136" t="s">
        <v>187</v>
      </c>
      <c r="P99" s="136" t="s">
        <v>186</v>
      </c>
      <c r="Q99" s="136" t="s">
        <v>175</v>
      </c>
      <c r="R99" s="137" t="s">
        <v>192</v>
      </c>
      <c r="S99" s="135" t="s">
        <v>191</v>
      </c>
      <c r="T99" s="136" t="s">
        <v>190</v>
      </c>
      <c r="U99" s="136" t="s">
        <v>189</v>
      </c>
      <c r="V99" s="136" t="s">
        <v>188</v>
      </c>
      <c r="W99" s="136" t="s">
        <v>187</v>
      </c>
      <c r="X99" s="136" t="s">
        <v>186</v>
      </c>
      <c r="Y99" s="137" t="s">
        <v>175</v>
      </c>
      <c r="Z99" s="373"/>
      <c r="AA99" s="373"/>
    </row>
    <row r="100" spans="1:27">
      <c r="A100" s="87" t="s">
        <v>77</v>
      </c>
      <c r="B100" s="138">
        <v>0.97</v>
      </c>
      <c r="C100" s="139" t="s">
        <v>204</v>
      </c>
      <c r="D100" s="139" t="s">
        <v>205</v>
      </c>
      <c r="E100" s="139">
        <v>0.88</v>
      </c>
      <c r="F100" s="139">
        <v>0.86</v>
      </c>
      <c r="G100" s="139">
        <v>0.85</v>
      </c>
      <c r="H100" s="139">
        <v>0.8</v>
      </c>
      <c r="I100" s="139" t="s">
        <v>205</v>
      </c>
      <c r="J100" s="139">
        <v>0.8</v>
      </c>
      <c r="K100" s="139">
        <v>0.85</v>
      </c>
      <c r="L100" s="139">
        <v>0.95</v>
      </c>
      <c r="M100" s="139">
        <v>0.78</v>
      </c>
      <c r="N100" s="139">
        <v>0.76</v>
      </c>
      <c r="O100" s="139">
        <v>0.86</v>
      </c>
      <c r="P100" s="139">
        <v>0.88</v>
      </c>
      <c r="Q100" s="139">
        <v>0.94</v>
      </c>
      <c r="R100" s="139">
        <v>0.72</v>
      </c>
      <c r="S100" s="139">
        <v>0.77</v>
      </c>
      <c r="T100" s="139">
        <v>0.96</v>
      </c>
      <c r="U100" s="139">
        <v>0.68</v>
      </c>
      <c r="V100" s="139">
        <v>0.83</v>
      </c>
      <c r="W100" s="139">
        <v>0.91</v>
      </c>
      <c r="X100" s="139" t="s">
        <v>205</v>
      </c>
      <c r="Y100" s="139">
        <v>0.79</v>
      </c>
      <c r="Z100" s="139">
        <v>0.52</v>
      </c>
      <c r="AA100" s="140">
        <v>0.95</v>
      </c>
    </row>
    <row r="101" spans="1:27">
      <c r="A101" s="92" t="s">
        <v>78</v>
      </c>
      <c r="B101" s="138">
        <v>0.94</v>
      </c>
      <c r="C101" s="139">
        <v>0.94</v>
      </c>
      <c r="D101" s="139">
        <v>0.93</v>
      </c>
      <c r="E101" s="139">
        <v>0.91</v>
      </c>
      <c r="F101" s="139">
        <v>0.9</v>
      </c>
      <c r="G101" s="139">
        <v>0.9</v>
      </c>
      <c r="H101" s="139">
        <v>1</v>
      </c>
      <c r="I101" s="139">
        <v>0.99</v>
      </c>
      <c r="J101" s="139">
        <v>0.7</v>
      </c>
      <c r="K101" s="139">
        <v>0.82</v>
      </c>
      <c r="L101" s="139">
        <v>0.96</v>
      </c>
      <c r="M101" s="139">
        <v>0.66</v>
      </c>
      <c r="N101" s="139">
        <v>0.72</v>
      </c>
      <c r="O101" s="139">
        <v>0.94</v>
      </c>
      <c r="P101" s="139">
        <v>0.99</v>
      </c>
      <c r="Q101" s="139">
        <v>0.99</v>
      </c>
      <c r="R101" s="139">
        <v>0.83</v>
      </c>
      <c r="S101" s="139">
        <v>0.72</v>
      </c>
      <c r="T101" s="139">
        <v>0.71</v>
      </c>
      <c r="U101" s="139">
        <v>0.74</v>
      </c>
      <c r="V101" s="139">
        <v>0.83</v>
      </c>
      <c r="W101" s="139">
        <v>0.85</v>
      </c>
      <c r="X101" s="139">
        <v>1</v>
      </c>
      <c r="Y101" s="139">
        <v>0.89</v>
      </c>
      <c r="Z101" s="139">
        <v>0.76</v>
      </c>
      <c r="AA101" s="140">
        <v>1</v>
      </c>
    </row>
    <row r="102" spans="1:27">
      <c r="A102" s="92" t="s">
        <v>79</v>
      </c>
      <c r="B102" s="138">
        <v>0.83</v>
      </c>
      <c r="C102" s="139" t="s">
        <v>205</v>
      </c>
      <c r="D102" s="139" t="s">
        <v>205</v>
      </c>
      <c r="E102" s="139">
        <v>0.84</v>
      </c>
      <c r="F102" s="139">
        <v>0.83</v>
      </c>
      <c r="G102" s="139">
        <v>0.8</v>
      </c>
      <c r="H102" s="139" t="s">
        <v>204</v>
      </c>
      <c r="I102" s="139" t="s">
        <v>205</v>
      </c>
      <c r="J102" s="139">
        <v>0.71</v>
      </c>
      <c r="K102" s="139">
        <v>0.81</v>
      </c>
      <c r="L102" s="139">
        <v>0.79</v>
      </c>
      <c r="M102" s="139">
        <v>0.5</v>
      </c>
      <c r="N102" s="139">
        <v>0.81</v>
      </c>
      <c r="O102" s="139">
        <v>0.85</v>
      </c>
      <c r="P102" s="139" t="s">
        <v>204</v>
      </c>
      <c r="Q102" s="139" t="s">
        <v>205</v>
      </c>
      <c r="R102" s="139">
        <v>0.84</v>
      </c>
      <c r="S102" s="139">
        <v>0.94</v>
      </c>
      <c r="T102" s="139">
        <v>0.93</v>
      </c>
      <c r="U102" s="139">
        <v>0.92</v>
      </c>
      <c r="V102" s="139">
        <v>0.74</v>
      </c>
      <c r="W102" s="139">
        <v>0.93</v>
      </c>
      <c r="X102" s="139" t="s">
        <v>205</v>
      </c>
      <c r="Y102" s="139">
        <v>0.77</v>
      </c>
      <c r="Z102" s="139">
        <v>0.83</v>
      </c>
      <c r="AA102" s="140" t="s">
        <v>206</v>
      </c>
    </row>
    <row r="103" spans="1:27">
      <c r="A103" s="92" t="s">
        <v>80</v>
      </c>
      <c r="B103" s="138">
        <v>0.91</v>
      </c>
      <c r="C103" s="139">
        <v>0.85</v>
      </c>
      <c r="D103" s="139">
        <v>0.74</v>
      </c>
      <c r="E103" s="139">
        <v>0.79</v>
      </c>
      <c r="F103" s="139">
        <v>0.87</v>
      </c>
      <c r="G103" s="139">
        <v>0.81</v>
      </c>
      <c r="H103" s="139">
        <v>0.99</v>
      </c>
      <c r="I103" s="139">
        <v>0.91</v>
      </c>
      <c r="J103" s="139">
        <v>0.82</v>
      </c>
      <c r="K103" s="139">
        <v>0.89</v>
      </c>
      <c r="L103" s="139">
        <v>0.92</v>
      </c>
      <c r="M103" s="139">
        <v>0.83</v>
      </c>
      <c r="N103" s="139">
        <v>0.8</v>
      </c>
      <c r="O103" s="139">
        <v>0.92</v>
      </c>
      <c r="P103" s="139">
        <v>0.89</v>
      </c>
      <c r="Q103" s="139">
        <v>0.83</v>
      </c>
      <c r="R103" s="139">
        <v>0.83</v>
      </c>
      <c r="S103" s="139">
        <v>0.86</v>
      </c>
      <c r="T103" s="139">
        <v>0.9</v>
      </c>
      <c r="U103" s="139">
        <v>0.79</v>
      </c>
      <c r="V103" s="139">
        <v>0.88</v>
      </c>
      <c r="W103" s="139">
        <v>0.92</v>
      </c>
      <c r="X103" s="139">
        <v>0.95</v>
      </c>
      <c r="Y103" s="139">
        <v>0.81</v>
      </c>
      <c r="Z103" s="139">
        <v>0.99</v>
      </c>
      <c r="AA103" s="140">
        <v>0.97</v>
      </c>
    </row>
    <row r="104" spans="1:27">
      <c r="A104" s="92" t="s">
        <v>81</v>
      </c>
      <c r="B104" s="138">
        <v>0.91</v>
      </c>
      <c r="C104" s="139">
        <v>0.91</v>
      </c>
      <c r="D104" s="139">
        <v>0.85</v>
      </c>
      <c r="E104" s="139">
        <v>0.89</v>
      </c>
      <c r="F104" s="139">
        <v>0.83</v>
      </c>
      <c r="G104" s="139">
        <v>0.9</v>
      </c>
      <c r="H104" s="139">
        <v>0.91</v>
      </c>
      <c r="I104" s="139">
        <v>0.93</v>
      </c>
      <c r="J104" s="139">
        <v>0.78</v>
      </c>
      <c r="K104" s="139">
        <v>0.86</v>
      </c>
      <c r="L104" s="139">
        <v>0.95</v>
      </c>
      <c r="M104" s="139">
        <v>0.78</v>
      </c>
      <c r="N104" s="139">
        <v>0.77</v>
      </c>
      <c r="O104" s="139">
        <v>0.9</v>
      </c>
      <c r="P104" s="139">
        <v>0.87</v>
      </c>
      <c r="Q104" s="139">
        <v>0.87</v>
      </c>
      <c r="R104" s="139">
        <v>0.85</v>
      </c>
      <c r="S104" s="139">
        <v>0.86</v>
      </c>
      <c r="T104" s="139">
        <v>0.92</v>
      </c>
      <c r="U104" s="139">
        <v>0.79</v>
      </c>
      <c r="V104" s="139">
        <v>0.82</v>
      </c>
      <c r="W104" s="139">
        <v>0.93</v>
      </c>
      <c r="X104" s="139">
        <v>0.92</v>
      </c>
      <c r="Y104" s="139">
        <v>0.83</v>
      </c>
      <c r="Z104" s="139">
        <v>0.94</v>
      </c>
      <c r="AA104" s="140">
        <v>1</v>
      </c>
    </row>
    <row r="105" spans="1:27">
      <c r="A105" s="92" t="s">
        <v>82</v>
      </c>
      <c r="B105" s="138">
        <v>0.85</v>
      </c>
      <c r="C105" s="139" t="s">
        <v>204</v>
      </c>
      <c r="D105" s="139">
        <v>0.99</v>
      </c>
      <c r="E105" s="139">
        <v>0.62</v>
      </c>
      <c r="F105" s="139">
        <v>0.82</v>
      </c>
      <c r="G105" s="139">
        <v>0.79</v>
      </c>
      <c r="H105" s="139">
        <v>0.73</v>
      </c>
      <c r="I105" s="139">
        <v>0.88</v>
      </c>
      <c r="J105" s="139">
        <v>0.66</v>
      </c>
      <c r="K105" s="139" t="s">
        <v>205</v>
      </c>
      <c r="L105" s="139">
        <v>0.86</v>
      </c>
      <c r="M105" s="139">
        <v>0.85</v>
      </c>
      <c r="N105" s="139">
        <v>0.76</v>
      </c>
      <c r="O105" s="139">
        <v>0.72</v>
      </c>
      <c r="P105" s="139">
        <v>0.86</v>
      </c>
      <c r="Q105" s="139">
        <v>0.63</v>
      </c>
      <c r="R105" s="139">
        <v>0.78</v>
      </c>
      <c r="S105" s="139" t="s">
        <v>205</v>
      </c>
      <c r="T105" s="139">
        <v>0.83</v>
      </c>
      <c r="U105" s="139">
        <v>0.79</v>
      </c>
      <c r="V105" s="139">
        <v>0.87</v>
      </c>
      <c r="W105" s="139">
        <v>0.81</v>
      </c>
      <c r="X105" s="139">
        <v>0.84</v>
      </c>
      <c r="Y105" s="139">
        <v>0.61</v>
      </c>
      <c r="Z105" s="139" t="s">
        <v>204</v>
      </c>
      <c r="AA105" s="140" t="s">
        <v>206</v>
      </c>
    </row>
    <row r="106" spans="1:27">
      <c r="A106" s="92" t="s">
        <v>83</v>
      </c>
      <c r="B106" s="138">
        <v>0.96</v>
      </c>
      <c r="C106" s="139" t="s">
        <v>204</v>
      </c>
      <c r="D106" s="139">
        <v>0.91</v>
      </c>
      <c r="E106" s="139">
        <v>0.93</v>
      </c>
      <c r="F106" s="139">
        <v>0.89</v>
      </c>
      <c r="G106" s="139">
        <v>1</v>
      </c>
      <c r="H106" s="139">
        <v>0.98</v>
      </c>
      <c r="I106" s="139">
        <v>0.96</v>
      </c>
      <c r="J106" s="139">
        <v>0.83</v>
      </c>
      <c r="K106" s="139">
        <v>0.82</v>
      </c>
      <c r="L106" s="139">
        <v>0.94</v>
      </c>
      <c r="M106" s="139">
        <v>0.83</v>
      </c>
      <c r="N106" s="139">
        <v>0.82</v>
      </c>
      <c r="O106" s="139">
        <v>0.99</v>
      </c>
      <c r="P106" s="139">
        <v>1</v>
      </c>
      <c r="Q106" s="139">
        <v>0.92</v>
      </c>
      <c r="R106" s="139">
        <v>0.81</v>
      </c>
      <c r="S106" s="139">
        <v>0.83</v>
      </c>
      <c r="T106" s="139">
        <v>0.92</v>
      </c>
      <c r="U106" s="139">
        <v>0.83</v>
      </c>
      <c r="V106" s="139">
        <v>0.86</v>
      </c>
      <c r="W106" s="139">
        <v>0.99</v>
      </c>
      <c r="X106" s="139">
        <v>1</v>
      </c>
      <c r="Y106" s="139">
        <v>0.82</v>
      </c>
      <c r="Z106" s="139">
        <v>0.81</v>
      </c>
      <c r="AA106" s="140">
        <v>0.98</v>
      </c>
    </row>
    <row r="107" spans="1:27" ht="13.5" customHeight="1">
      <c r="A107" s="92" t="s">
        <v>84</v>
      </c>
      <c r="B107" s="138" t="s">
        <v>204</v>
      </c>
      <c r="C107" s="139" t="s">
        <v>205</v>
      </c>
      <c r="D107" s="139" t="s">
        <v>205</v>
      </c>
      <c r="E107" s="139" t="s">
        <v>205</v>
      </c>
      <c r="F107" s="139">
        <v>0.91</v>
      </c>
      <c r="G107" s="139">
        <v>0.7</v>
      </c>
      <c r="H107" s="139" t="s">
        <v>205</v>
      </c>
      <c r="I107" s="139" t="s">
        <v>205</v>
      </c>
      <c r="J107" s="139">
        <v>0.9</v>
      </c>
      <c r="K107" s="139" t="s">
        <v>205</v>
      </c>
      <c r="L107" s="139">
        <v>0.81</v>
      </c>
      <c r="M107" s="139" t="s">
        <v>205</v>
      </c>
      <c r="N107" s="139" t="s">
        <v>205</v>
      </c>
      <c r="O107" s="139">
        <v>0.94</v>
      </c>
      <c r="P107" s="139" t="s">
        <v>205</v>
      </c>
      <c r="Q107" s="139" t="s">
        <v>205</v>
      </c>
      <c r="R107" s="139">
        <v>0.89</v>
      </c>
      <c r="S107" s="139" t="s">
        <v>205</v>
      </c>
      <c r="T107" s="139" t="s">
        <v>205</v>
      </c>
      <c r="U107" s="139">
        <v>0.78</v>
      </c>
      <c r="V107" s="139">
        <v>0.89</v>
      </c>
      <c r="W107" s="139">
        <v>0.96</v>
      </c>
      <c r="X107" s="139" t="s">
        <v>205</v>
      </c>
      <c r="Y107" s="139">
        <v>0.88</v>
      </c>
      <c r="Z107" s="139" t="s">
        <v>205</v>
      </c>
      <c r="AA107" s="140" t="s">
        <v>206</v>
      </c>
    </row>
    <row r="108" spans="1:27">
      <c r="A108" s="92" t="s">
        <v>85</v>
      </c>
      <c r="B108" s="138">
        <v>0.91</v>
      </c>
      <c r="C108" s="139">
        <v>0.86</v>
      </c>
      <c r="D108" s="139">
        <v>0.93</v>
      </c>
      <c r="E108" s="139">
        <v>0.83</v>
      </c>
      <c r="F108" s="139">
        <v>0.85</v>
      </c>
      <c r="G108" s="139">
        <v>0.75</v>
      </c>
      <c r="H108" s="139">
        <v>0.93</v>
      </c>
      <c r="I108" s="139">
        <v>1</v>
      </c>
      <c r="J108" s="139">
        <v>0.81</v>
      </c>
      <c r="K108" s="139">
        <v>0.83</v>
      </c>
      <c r="L108" s="139">
        <v>0.89</v>
      </c>
      <c r="M108" s="139">
        <v>0.81</v>
      </c>
      <c r="N108" s="139">
        <v>0.7</v>
      </c>
      <c r="O108" s="139">
        <v>0.85</v>
      </c>
      <c r="P108" s="139">
        <v>0.88</v>
      </c>
      <c r="Q108" s="139">
        <v>0.73</v>
      </c>
      <c r="R108" s="139">
        <v>0.88</v>
      </c>
      <c r="S108" s="139">
        <v>0.91</v>
      </c>
      <c r="T108" s="139">
        <v>0.92</v>
      </c>
      <c r="U108" s="139">
        <v>0.86</v>
      </c>
      <c r="V108" s="139">
        <v>0.8</v>
      </c>
      <c r="W108" s="139">
        <v>0.91</v>
      </c>
      <c r="X108" s="139" t="s">
        <v>204</v>
      </c>
      <c r="Y108" s="139">
        <v>0.79</v>
      </c>
      <c r="Z108" s="139">
        <v>0.73</v>
      </c>
      <c r="AA108" s="140">
        <v>0.95</v>
      </c>
    </row>
    <row r="109" spans="1:27">
      <c r="A109" s="92" t="s">
        <v>86</v>
      </c>
      <c r="B109" s="138">
        <v>0.89</v>
      </c>
      <c r="C109" s="139">
        <v>0.86</v>
      </c>
      <c r="D109" s="139">
        <v>0.7</v>
      </c>
      <c r="E109" s="139">
        <v>0.81</v>
      </c>
      <c r="F109" s="139">
        <v>0.79</v>
      </c>
      <c r="G109" s="139">
        <v>0.86</v>
      </c>
      <c r="H109" s="139">
        <v>0.88</v>
      </c>
      <c r="I109" s="139">
        <v>0.99</v>
      </c>
      <c r="J109" s="139">
        <v>0.92</v>
      </c>
      <c r="K109" s="139">
        <v>0.84</v>
      </c>
      <c r="L109" s="139">
        <v>0.87</v>
      </c>
      <c r="M109" s="139">
        <v>0.76</v>
      </c>
      <c r="N109" s="139">
        <v>0.74</v>
      </c>
      <c r="O109" s="139">
        <v>0.87</v>
      </c>
      <c r="P109" s="139">
        <v>0.94</v>
      </c>
      <c r="Q109" s="139">
        <v>0.94</v>
      </c>
      <c r="R109" s="139">
        <v>0.68</v>
      </c>
      <c r="S109" s="139">
        <v>0.95</v>
      </c>
      <c r="T109" s="139">
        <v>1</v>
      </c>
      <c r="U109" s="139">
        <v>0.87</v>
      </c>
      <c r="V109" s="139">
        <v>0.79</v>
      </c>
      <c r="W109" s="139">
        <v>0.92</v>
      </c>
      <c r="X109" s="139">
        <v>0.99</v>
      </c>
      <c r="Y109" s="139">
        <v>0.8</v>
      </c>
      <c r="Z109" s="139">
        <v>0.86</v>
      </c>
      <c r="AA109" s="140">
        <v>1</v>
      </c>
    </row>
    <row r="110" spans="1:27">
      <c r="A110" s="92" t="s">
        <v>87</v>
      </c>
      <c r="B110" s="138">
        <v>0.93</v>
      </c>
      <c r="C110" s="139">
        <v>0.87</v>
      </c>
      <c r="D110" s="139">
        <v>0.85</v>
      </c>
      <c r="E110" s="139">
        <v>0.81</v>
      </c>
      <c r="F110" s="139">
        <v>0.82</v>
      </c>
      <c r="G110" s="139">
        <v>0.84</v>
      </c>
      <c r="H110" s="139">
        <v>0.9</v>
      </c>
      <c r="I110" s="139">
        <v>0.83</v>
      </c>
      <c r="J110" s="139">
        <v>0.79</v>
      </c>
      <c r="K110" s="139">
        <v>0.87</v>
      </c>
      <c r="L110" s="139">
        <v>0.95</v>
      </c>
      <c r="M110" s="139">
        <v>0.7</v>
      </c>
      <c r="N110" s="139">
        <v>0.75</v>
      </c>
      <c r="O110" s="139">
        <v>0.84</v>
      </c>
      <c r="P110" s="139">
        <v>0.85</v>
      </c>
      <c r="Q110" s="139">
        <v>0.89</v>
      </c>
      <c r="R110" s="139">
        <v>0.87</v>
      </c>
      <c r="S110" s="139">
        <v>0.8</v>
      </c>
      <c r="T110" s="139">
        <v>0.87</v>
      </c>
      <c r="U110" s="139">
        <v>0.87</v>
      </c>
      <c r="V110" s="139">
        <v>0.8</v>
      </c>
      <c r="W110" s="139">
        <v>0.89</v>
      </c>
      <c r="X110" s="139">
        <v>0.85</v>
      </c>
      <c r="Y110" s="139">
        <v>0.75</v>
      </c>
      <c r="Z110" s="139">
        <v>0.77</v>
      </c>
      <c r="AA110" s="140">
        <v>0.98</v>
      </c>
    </row>
    <row r="111" spans="1:27">
      <c r="A111" s="92" t="s">
        <v>88</v>
      </c>
      <c r="B111" s="138">
        <v>0.89</v>
      </c>
      <c r="C111" s="139">
        <v>0.82</v>
      </c>
      <c r="D111" s="139">
        <v>0.85</v>
      </c>
      <c r="E111" s="139">
        <v>0.74</v>
      </c>
      <c r="F111" s="139">
        <v>0.81</v>
      </c>
      <c r="G111" s="139">
        <v>0.81</v>
      </c>
      <c r="H111" s="139">
        <v>0.85</v>
      </c>
      <c r="I111" s="139">
        <v>0.89</v>
      </c>
      <c r="J111" s="139">
        <v>0.73</v>
      </c>
      <c r="K111" s="139">
        <v>0.86</v>
      </c>
      <c r="L111" s="139">
        <v>0.99</v>
      </c>
      <c r="M111" s="139">
        <v>0.84</v>
      </c>
      <c r="N111" s="139">
        <v>0.72</v>
      </c>
      <c r="O111" s="139">
        <v>0.82</v>
      </c>
      <c r="P111" s="139">
        <v>0.95</v>
      </c>
      <c r="Q111" s="139">
        <v>0.74</v>
      </c>
      <c r="R111" s="139">
        <v>0.71</v>
      </c>
      <c r="S111" s="139">
        <v>0.88</v>
      </c>
      <c r="T111" s="139">
        <v>0.93</v>
      </c>
      <c r="U111" s="139">
        <v>0.8</v>
      </c>
      <c r="V111" s="139">
        <v>0.81</v>
      </c>
      <c r="W111" s="139">
        <v>0.91</v>
      </c>
      <c r="X111" s="139">
        <v>0.88</v>
      </c>
      <c r="Y111" s="139">
        <v>0.76</v>
      </c>
      <c r="Z111" s="139">
        <v>0.88</v>
      </c>
      <c r="AA111" s="140" t="s">
        <v>207</v>
      </c>
    </row>
    <row r="112" spans="1:27" ht="15.75" thickBot="1">
      <c r="A112" s="99" t="s">
        <v>89</v>
      </c>
      <c r="B112" s="141">
        <v>0.9</v>
      </c>
      <c r="C112" s="142">
        <v>0.66</v>
      </c>
      <c r="D112" s="142">
        <v>0.79</v>
      </c>
      <c r="E112" s="142">
        <v>0.79</v>
      </c>
      <c r="F112" s="142">
        <v>0.81</v>
      </c>
      <c r="G112" s="142">
        <v>0.88</v>
      </c>
      <c r="H112" s="142">
        <v>0.86</v>
      </c>
      <c r="I112" s="142">
        <v>0.9</v>
      </c>
      <c r="J112" s="142">
        <v>0.79</v>
      </c>
      <c r="K112" s="142">
        <v>0.74</v>
      </c>
      <c r="L112" s="142">
        <v>0.85</v>
      </c>
      <c r="M112" s="142">
        <v>0.77</v>
      </c>
      <c r="N112" s="142">
        <v>0.72</v>
      </c>
      <c r="O112" s="142">
        <v>0.82</v>
      </c>
      <c r="P112" s="142">
        <v>0.9</v>
      </c>
      <c r="Q112" s="142" t="s">
        <v>205</v>
      </c>
      <c r="R112" s="142">
        <v>0.83</v>
      </c>
      <c r="S112" s="142">
        <v>0.68</v>
      </c>
      <c r="T112" s="142">
        <v>0.81</v>
      </c>
      <c r="U112" s="142">
        <v>0.76</v>
      </c>
      <c r="V112" s="142">
        <v>0.8</v>
      </c>
      <c r="W112" s="142">
        <v>0.9</v>
      </c>
      <c r="X112" s="142">
        <v>1</v>
      </c>
      <c r="Y112" s="142">
        <v>0.81</v>
      </c>
      <c r="Z112" s="142">
        <v>0.57999999999999996</v>
      </c>
      <c r="AA112" s="143" t="s">
        <v>207</v>
      </c>
    </row>
  </sheetData>
  <sheetProtection sheet="1" objects="1" scenarios="1" selectLockedCells="1" selectUnlockedCells="1"/>
  <mergeCells count="9">
    <mergeCell ref="K98:R98"/>
    <mergeCell ref="S98:Y98"/>
    <mergeCell ref="Z98:Z99"/>
    <mergeCell ref="AA98:AA99"/>
    <mergeCell ref="B33:D33"/>
    <mergeCell ref="E33:G33"/>
    <mergeCell ref="H33:J33"/>
    <mergeCell ref="B98:B99"/>
    <mergeCell ref="C98:I98"/>
  </mergeCells>
  <conditionalFormatting sqref="B14:D14">
    <cfRule type="cellIs" dxfId="259" priority="313" stopIfTrue="1" operator="between">
      <formula>0.65</formula>
      <formula>0.74</formula>
    </cfRule>
    <cfRule type="cellIs" dxfId="258" priority="314" stopIfTrue="1" operator="between">
      <formula>0.85</formula>
      <formula>1</formula>
    </cfRule>
    <cfRule type="cellIs" dxfId="257" priority="315" stopIfTrue="1" operator="between">
      <formula>0.75</formula>
      <formula>0.85</formula>
    </cfRule>
    <cfRule type="cellIs" dxfId="256" priority="316" stopIfTrue="1" operator="lessThan">
      <formula>0.65</formula>
    </cfRule>
  </conditionalFormatting>
  <conditionalFormatting sqref="B2:D2">
    <cfRule type="cellIs" dxfId="255" priority="361" stopIfTrue="1" operator="between">
      <formula>0.65</formula>
      <formula>0.74</formula>
    </cfRule>
    <cfRule type="cellIs" dxfId="254" priority="362" stopIfTrue="1" operator="between">
      <formula>0.85</formula>
      <formula>1</formula>
    </cfRule>
    <cfRule type="cellIs" dxfId="253" priority="363" stopIfTrue="1" operator="between">
      <formula>0.75</formula>
      <formula>0.85</formula>
    </cfRule>
    <cfRule type="cellIs" dxfId="252" priority="364" stopIfTrue="1" operator="lessThan">
      <formula>0.65</formula>
    </cfRule>
  </conditionalFormatting>
  <conditionalFormatting sqref="B3:D3">
    <cfRule type="cellIs" dxfId="251" priority="357" stopIfTrue="1" operator="between">
      <formula>0.65</formula>
      <formula>0.74</formula>
    </cfRule>
    <cfRule type="cellIs" dxfId="250" priority="358" stopIfTrue="1" operator="between">
      <formula>0.85</formula>
      <formula>1</formula>
    </cfRule>
    <cfRule type="cellIs" dxfId="249" priority="359" stopIfTrue="1" operator="between">
      <formula>0.75</formula>
      <formula>0.85</formula>
    </cfRule>
    <cfRule type="cellIs" dxfId="248" priority="360" stopIfTrue="1" operator="lessThan">
      <formula>0.65</formula>
    </cfRule>
  </conditionalFormatting>
  <conditionalFormatting sqref="B4:D4">
    <cfRule type="cellIs" dxfId="247" priority="353" stopIfTrue="1" operator="between">
      <formula>0.65</formula>
      <formula>0.74</formula>
    </cfRule>
    <cfRule type="cellIs" dxfId="246" priority="354" stopIfTrue="1" operator="between">
      <formula>0.85</formula>
      <formula>1</formula>
    </cfRule>
    <cfRule type="cellIs" dxfId="245" priority="355" stopIfTrue="1" operator="between">
      <formula>0.75</formula>
      <formula>0.85</formula>
    </cfRule>
    <cfRule type="cellIs" dxfId="244" priority="356" stopIfTrue="1" operator="lessThan">
      <formula>0.65</formula>
    </cfRule>
  </conditionalFormatting>
  <conditionalFormatting sqref="B5:D5">
    <cfRule type="cellIs" dxfId="243" priority="349" stopIfTrue="1" operator="between">
      <formula>0.65</formula>
      <formula>0.74</formula>
    </cfRule>
    <cfRule type="cellIs" dxfId="242" priority="350" stopIfTrue="1" operator="between">
      <formula>0.85</formula>
      <formula>1</formula>
    </cfRule>
    <cfRule type="cellIs" dxfId="241" priority="351" stopIfTrue="1" operator="between">
      <formula>0.75</formula>
      <formula>0.85</formula>
    </cfRule>
    <cfRule type="cellIs" dxfId="240" priority="352" stopIfTrue="1" operator="lessThan">
      <formula>0.65</formula>
    </cfRule>
  </conditionalFormatting>
  <conditionalFormatting sqref="B6:D6">
    <cfRule type="cellIs" dxfId="239" priority="345" stopIfTrue="1" operator="between">
      <formula>0.65</formula>
      <formula>0.74</formula>
    </cfRule>
    <cfRule type="cellIs" dxfId="238" priority="346" stopIfTrue="1" operator="between">
      <formula>0.85</formula>
      <formula>1</formula>
    </cfRule>
    <cfRule type="cellIs" dxfId="237" priority="347" stopIfTrue="1" operator="between">
      <formula>0.75</formula>
      <formula>0.85</formula>
    </cfRule>
    <cfRule type="cellIs" dxfId="236" priority="348" stopIfTrue="1" operator="lessThan">
      <formula>0.65</formula>
    </cfRule>
  </conditionalFormatting>
  <conditionalFormatting sqref="B7:D7">
    <cfRule type="cellIs" dxfId="235" priority="341" stopIfTrue="1" operator="between">
      <formula>0.65</formula>
      <formula>0.74</formula>
    </cfRule>
    <cfRule type="cellIs" dxfId="234" priority="342" stopIfTrue="1" operator="between">
      <formula>0.85</formula>
      <formula>1</formula>
    </cfRule>
    <cfRule type="cellIs" dxfId="233" priority="343" stopIfTrue="1" operator="between">
      <formula>0.75</formula>
      <formula>0.85</formula>
    </cfRule>
    <cfRule type="cellIs" dxfId="232" priority="344" stopIfTrue="1" operator="lessThan">
      <formula>0.65</formula>
    </cfRule>
  </conditionalFormatting>
  <conditionalFormatting sqref="B8:D8">
    <cfRule type="cellIs" dxfId="231" priority="337" stopIfTrue="1" operator="between">
      <formula>0.65</formula>
      <formula>0.74</formula>
    </cfRule>
    <cfRule type="cellIs" dxfId="230" priority="338" stopIfTrue="1" operator="between">
      <formula>0.85</formula>
      <formula>1</formula>
    </cfRule>
    <cfRule type="cellIs" dxfId="229" priority="339" stopIfTrue="1" operator="between">
      <formula>0.75</formula>
      <formula>0.85</formula>
    </cfRule>
    <cfRule type="cellIs" dxfId="228" priority="340" stopIfTrue="1" operator="lessThan">
      <formula>0.65</formula>
    </cfRule>
  </conditionalFormatting>
  <conditionalFormatting sqref="B9:D9">
    <cfRule type="cellIs" dxfId="227" priority="333" stopIfTrue="1" operator="between">
      <formula>0.65</formula>
      <formula>0.74</formula>
    </cfRule>
    <cfRule type="cellIs" dxfId="226" priority="334" stopIfTrue="1" operator="between">
      <formula>0.85</formula>
      <formula>1</formula>
    </cfRule>
    <cfRule type="cellIs" dxfId="225" priority="335" stopIfTrue="1" operator="between">
      <formula>0.75</formula>
      <formula>0.85</formula>
    </cfRule>
    <cfRule type="cellIs" dxfId="224" priority="336" stopIfTrue="1" operator="lessThan">
      <formula>0.65</formula>
    </cfRule>
  </conditionalFormatting>
  <conditionalFormatting sqref="B10:D10">
    <cfRule type="cellIs" dxfId="223" priority="329" stopIfTrue="1" operator="between">
      <formula>0.65</formula>
      <formula>0.74</formula>
    </cfRule>
    <cfRule type="cellIs" dxfId="222" priority="330" stopIfTrue="1" operator="between">
      <formula>0.85</formula>
      <formula>1</formula>
    </cfRule>
    <cfRule type="cellIs" dxfId="221" priority="331" stopIfTrue="1" operator="between">
      <formula>0.75</formula>
      <formula>0.85</formula>
    </cfRule>
    <cfRule type="cellIs" dxfId="220" priority="332" stopIfTrue="1" operator="lessThan">
      <formula>0.65</formula>
    </cfRule>
  </conditionalFormatting>
  <conditionalFormatting sqref="B11:D11">
    <cfRule type="cellIs" dxfId="219" priority="325" stopIfTrue="1" operator="between">
      <formula>0.65</formula>
      <formula>0.74</formula>
    </cfRule>
    <cfRule type="cellIs" dxfId="218" priority="326" stopIfTrue="1" operator="between">
      <formula>0.85</formula>
      <formula>1</formula>
    </cfRule>
    <cfRule type="cellIs" dxfId="217" priority="327" stopIfTrue="1" operator="between">
      <formula>0.75</formula>
      <formula>0.85</formula>
    </cfRule>
    <cfRule type="cellIs" dxfId="216" priority="328" stopIfTrue="1" operator="lessThan">
      <formula>0.65</formula>
    </cfRule>
  </conditionalFormatting>
  <conditionalFormatting sqref="B12:D12">
    <cfRule type="cellIs" dxfId="215" priority="321" stopIfTrue="1" operator="between">
      <formula>0.65</formula>
      <formula>0.74</formula>
    </cfRule>
    <cfRule type="cellIs" dxfId="214" priority="322" stopIfTrue="1" operator="between">
      <formula>0.85</formula>
      <formula>1</formula>
    </cfRule>
    <cfRule type="cellIs" dxfId="213" priority="323" stopIfTrue="1" operator="between">
      <formula>0.75</formula>
      <formula>0.85</formula>
    </cfRule>
    <cfRule type="cellIs" dxfId="212" priority="324" stopIfTrue="1" operator="lessThan">
      <formula>0.65</formula>
    </cfRule>
  </conditionalFormatting>
  <conditionalFormatting sqref="B13:D13">
    <cfRule type="cellIs" dxfId="211" priority="317" stopIfTrue="1" operator="between">
      <formula>0.65</formula>
      <formula>0.74</formula>
    </cfRule>
    <cfRule type="cellIs" dxfId="210" priority="318" stopIfTrue="1" operator="between">
      <formula>0.85</formula>
      <formula>1</formula>
    </cfRule>
    <cfRule type="cellIs" dxfId="209" priority="319" stopIfTrue="1" operator="between">
      <formula>0.75</formula>
      <formula>0.85</formula>
    </cfRule>
    <cfRule type="cellIs" dxfId="208" priority="320" stopIfTrue="1" operator="lessThan">
      <formula>0.65</formula>
    </cfRule>
  </conditionalFormatting>
  <conditionalFormatting sqref="B51:Y51">
    <cfRule type="cellIs" dxfId="207" priority="205" stopIfTrue="1" operator="between">
      <formula>0.65</formula>
      <formula>0.74</formula>
    </cfRule>
    <cfRule type="cellIs" dxfId="206" priority="206" stopIfTrue="1" operator="between">
      <formula>0.85</formula>
      <formula>1</formula>
    </cfRule>
    <cfRule type="cellIs" dxfId="205" priority="207" stopIfTrue="1" operator="between">
      <formula>0.75</formula>
      <formula>0.85</formula>
    </cfRule>
    <cfRule type="cellIs" dxfId="204" priority="208" stopIfTrue="1" operator="lessThan">
      <formula>0.65</formula>
    </cfRule>
  </conditionalFormatting>
  <conditionalFormatting sqref="B52:Y52">
    <cfRule type="cellIs" dxfId="203" priority="201" stopIfTrue="1" operator="between">
      <formula>0.65</formula>
      <formula>0.74</formula>
    </cfRule>
    <cfRule type="cellIs" dxfId="202" priority="202" stopIfTrue="1" operator="between">
      <formula>0.85</formula>
      <formula>1</formula>
    </cfRule>
    <cfRule type="cellIs" dxfId="201" priority="203" stopIfTrue="1" operator="between">
      <formula>0.75</formula>
      <formula>0.85</formula>
    </cfRule>
    <cfRule type="cellIs" dxfId="200" priority="204" stopIfTrue="1" operator="lessThan">
      <formula>0.65</formula>
    </cfRule>
  </conditionalFormatting>
  <conditionalFormatting sqref="B53:Y53">
    <cfRule type="cellIs" dxfId="199" priority="197" stopIfTrue="1" operator="between">
      <formula>0.65</formula>
      <formula>0.74</formula>
    </cfRule>
    <cfRule type="cellIs" dxfId="198" priority="198" stopIfTrue="1" operator="between">
      <formula>0.85</formula>
      <formula>1</formula>
    </cfRule>
    <cfRule type="cellIs" dxfId="197" priority="199" stopIfTrue="1" operator="between">
      <formula>0.75</formula>
      <formula>0.85</formula>
    </cfRule>
    <cfRule type="cellIs" dxfId="196" priority="200" stopIfTrue="1" operator="lessThan">
      <formula>0.65</formula>
    </cfRule>
  </conditionalFormatting>
  <conditionalFormatting sqref="B54:Y54">
    <cfRule type="cellIs" dxfId="195" priority="193" stopIfTrue="1" operator="between">
      <formula>0.65</formula>
      <formula>0.74</formula>
    </cfRule>
    <cfRule type="cellIs" dxfId="194" priority="194" stopIfTrue="1" operator="between">
      <formula>0.85</formula>
      <formula>1</formula>
    </cfRule>
    <cfRule type="cellIs" dxfId="193" priority="195" stopIfTrue="1" operator="between">
      <formula>0.75</formula>
      <formula>0.85</formula>
    </cfRule>
    <cfRule type="cellIs" dxfId="192" priority="196" stopIfTrue="1" operator="lessThan">
      <formula>0.65</formula>
    </cfRule>
  </conditionalFormatting>
  <conditionalFormatting sqref="B55:Y55">
    <cfRule type="cellIs" dxfId="191" priority="189" stopIfTrue="1" operator="between">
      <formula>0.65</formula>
      <formula>0.74</formula>
    </cfRule>
    <cfRule type="cellIs" dxfId="190" priority="190" stopIfTrue="1" operator="between">
      <formula>0.85</formula>
      <formula>1</formula>
    </cfRule>
    <cfRule type="cellIs" dxfId="189" priority="191" stopIfTrue="1" operator="between">
      <formula>0.75</formula>
      <formula>0.85</formula>
    </cfRule>
    <cfRule type="cellIs" dxfId="188" priority="192" stopIfTrue="1" operator="lessThan">
      <formula>0.65</formula>
    </cfRule>
  </conditionalFormatting>
  <conditionalFormatting sqref="B56:Y56">
    <cfRule type="cellIs" dxfId="187" priority="185" stopIfTrue="1" operator="between">
      <formula>0.65</formula>
      <formula>0.74</formula>
    </cfRule>
    <cfRule type="cellIs" dxfId="186" priority="186" stopIfTrue="1" operator="between">
      <formula>0.85</formula>
      <formula>1</formula>
    </cfRule>
    <cfRule type="cellIs" dxfId="185" priority="187" stopIfTrue="1" operator="between">
      <formula>0.75</formula>
      <formula>0.85</formula>
    </cfRule>
    <cfRule type="cellIs" dxfId="184" priority="188" stopIfTrue="1" operator="lessThan">
      <formula>0.65</formula>
    </cfRule>
  </conditionalFormatting>
  <conditionalFormatting sqref="B57:Y57">
    <cfRule type="cellIs" dxfId="183" priority="181" stopIfTrue="1" operator="between">
      <formula>0.65</formula>
      <formula>0.74</formula>
    </cfRule>
    <cfRule type="cellIs" dxfId="182" priority="182" stopIfTrue="1" operator="between">
      <formula>0.85</formula>
      <formula>1</formula>
    </cfRule>
    <cfRule type="cellIs" dxfId="181" priority="183" stopIfTrue="1" operator="between">
      <formula>0.75</formula>
      <formula>0.85</formula>
    </cfRule>
    <cfRule type="cellIs" dxfId="180" priority="184" stopIfTrue="1" operator="lessThan">
      <formula>0.65</formula>
    </cfRule>
  </conditionalFormatting>
  <conditionalFormatting sqref="B58:Y58">
    <cfRule type="cellIs" dxfId="179" priority="177" stopIfTrue="1" operator="between">
      <formula>0.65</formula>
      <formula>0.74</formula>
    </cfRule>
    <cfRule type="cellIs" dxfId="178" priority="178" stopIfTrue="1" operator="between">
      <formula>0.85</formula>
      <formula>1</formula>
    </cfRule>
    <cfRule type="cellIs" dxfId="177" priority="179" stopIfTrue="1" operator="between">
      <formula>0.75</formula>
      <formula>0.85</formula>
    </cfRule>
    <cfRule type="cellIs" dxfId="176" priority="180" stopIfTrue="1" operator="lessThan">
      <formula>0.65</formula>
    </cfRule>
  </conditionalFormatting>
  <conditionalFormatting sqref="B59:Y59">
    <cfRule type="cellIs" dxfId="175" priority="173" stopIfTrue="1" operator="between">
      <formula>0.65</formula>
      <formula>0.74</formula>
    </cfRule>
    <cfRule type="cellIs" dxfId="174" priority="174" stopIfTrue="1" operator="between">
      <formula>0.85</formula>
      <formula>1</formula>
    </cfRule>
    <cfRule type="cellIs" dxfId="173" priority="175" stopIfTrue="1" operator="between">
      <formula>0.75</formula>
      <formula>0.85</formula>
    </cfRule>
    <cfRule type="cellIs" dxfId="172" priority="176" stopIfTrue="1" operator="lessThan">
      <formula>0.65</formula>
    </cfRule>
  </conditionalFormatting>
  <conditionalFormatting sqref="B60:Y60">
    <cfRule type="cellIs" dxfId="171" priority="169" stopIfTrue="1" operator="between">
      <formula>0.65</formula>
      <formula>0.74</formula>
    </cfRule>
    <cfRule type="cellIs" dxfId="170" priority="170" stopIfTrue="1" operator="between">
      <formula>0.85</formula>
      <formula>1</formula>
    </cfRule>
    <cfRule type="cellIs" dxfId="169" priority="171" stopIfTrue="1" operator="between">
      <formula>0.75</formula>
      <formula>0.85</formula>
    </cfRule>
    <cfRule type="cellIs" dxfId="168" priority="172" stopIfTrue="1" operator="lessThan">
      <formula>0.65</formula>
    </cfRule>
  </conditionalFormatting>
  <conditionalFormatting sqref="B61:Y61">
    <cfRule type="cellIs" dxfId="167" priority="165" stopIfTrue="1" operator="between">
      <formula>0.65</formula>
      <formula>0.74</formula>
    </cfRule>
    <cfRule type="cellIs" dxfId="166" priority="166" stopIfTrue="1" operator="between">
      <formula>0.85</formula>
      <formula>1</formula>
    </cfRule>
    <cfRule type="cellIs" dxfId="165" priority="167" stopIfTrue="1" operator="between">
      <formula>0.75</formula>
      <formula>0.85</formula>
    </cfRule>
    <cfRule type="cellIs" dxfId="164" priority="168" stopIfTrue="1" operator="lessThan">
      <formula>0.65</formula>
    </cfRule>
  </conditionalFormatting>
  <conditionalFormatting sqref="B62:Y62">
    <cfRule type="cellIs" dxfId="163" priority="161" stopIfTrue="1" operator="between">
      <formula>0.65</formula>
      <formula>0.74</formula>
    </cfRule>
    <cfRule type="cellIs" dxfId="162" priority="162" stopIfTrue="1" operator="between">
      <formula>0.85</formula>
      <formula>1</formula>
    </cfRule>
    <cfRule type="cellIs" dxfId="161" priority="163" stopIfTrue="1" operator="between">
      <formula>0.75</formula>
      <formula>0.85</formula>
    </cfRule>
    <cfRule type="cellIs" dxfId="160" priority="164" stopIfTrue="1" operator="lessThan">
      <formula>0.65</formula>
    </cfRule>
  </conditionalFormatting>
  <conditionalFormatting sqref="B63:Y63">
    <cfRule type="cellIs" dxfId="159" priority="157" stopIfTrue="1" operator="between">
      <formula>0.65</formula>
      <formula>0.74</formula>
    </cfRule>
    <cfRule type="cellIs" dxfId="158" priority="158" stopIfTrue="1" operator="between">
      <formula>0.85</formula>
      <formula>1</formula>
    </cfRule>
    <cfRule type="cellIs" dxfId="157" priority="159" stopIfTrue="1" operator="between">
      <formula>0.75</formula>
      <formula>0.85</formula>
    </cfRule>
    <cfRule type="cellIs" dxfId="156" priority="160" stopIfTrue="1" operator="lessThan">
      <formula>0.65</formula>
    </cfRule>
  </conditionalFormatting>
  <conditionalFormatting sqref="B79:Y79">
    <cfRule type="cellIs" dxfId="155" priority="105" stopIfTrue="1" operator="between">
      <formula>0.65</formula>
      <formula>0.74</formula>
    </cfRule>
    <cfRule type="cellIs" dxfId="154" priority="106" stopIfTrue="1" operator="lessThan">
      <formula>0.65</formula>
    </cfRule>
    <cfRule type="cellIs" dxfId="153" priority="107" stopIfTrue="1" operator="between">
      <formula>0.85</formula>
      <formula>1</formula>
    </cfRule>
    <cfRule type="cellIs" dxfId="152" priority="108" stopIfTrue="1" operator="between">
      <formula>0.75</formula>
      <formula>0.85</formula>
    </cfRule>
  </conditionalFormatting>
  <conditionalFormatting sqref="B67:Y67">
    <cfRule type="cellIs" dxfId="151" priority="153" stopIfTrue="1" operator="between">
      <formula>0.65</formula>
      <formula>0.74</formula>
    </cfRule>
    <cfRule type="cellIs" dxfId="150" priority="154" stopIfTrue="1" operator="lessThan">
      <formula>0.65</formula>
    </cfRule>
    <cfRule type="cellIs" dxfId="149" priority="155" stopIfTrue="1" operator="between">
      <formula>0.85</formula>
      <formula>1</formula>
    </cfRule>
    <cfRule type="cellIs" dxfId="148" priority="156" stopIfTrue="1" operator="between">
      <formula>0.75</formula>
      <formula>0.85</formula>
    </cfRule>
  </conditionalFormatting>
  <conditionalFormatting sqref="B68:Y68">
    <cfRule type="cellIs" dxfId="147" priority="149" stopIfTrue="1" operator="between">
      <formula>0.65</formula>
      <formula>0.74</formula>
    </cfRule>
    <cfRule type="cellIs" dxfId="146" priority="150" stopIfTrue="1" operator="lessThan">
      <formula>0.65</formula>
    </cfRule>
    <cfRule type="cellIs" dxfId="145" priority="151" stopIfTrue="1" operator="between">
      <formula>0.85</formula>
      <formula>1</formula>
    </cfRule>
    <cfRule type="cellIs" dxfId="144" priority="152" stopIfTrue="1" operator="between">
      <formula>0.75</formula>
      <formula>0.85</formula>
    </cfRule>
  </conditionalFormatting>
  <conditionalFormatting sqref="B69:Y69">
    <cfRule type="cellIs" dxfId="143" priority="145" stopIfTrue="1" operator="between">
      <formula>0.65</formula>
      <formula>0.74</formula>
    </cfRule>
    <cfRule type="cellIs" dxfId="142" priority="146" stopIfTrue="1" operator="lessThan">
      <formula>0.65</formula>
    </cfRule>
    <cfRule type="cellIs" dxfId="141" priority="147" stopIfTrue="1" operator="between">
      <formula>0.85</formula>
      <formula>1</formula>
    </cfRule>
    <cfRule type="cellIs" dxfId="140" priority="148" stopIfTrue="1" operator="between">
      <formula>0.75</formula>
      <formula>0.85</formula>
    </cfRule>
  </conditionalFormatting>
  <conditionalFormatting sqref="B70:Y70">
    <cfRule type="cellIs" dxfId="139" priority="141" stopIfTrue="1" operator="between">
      <formula>0.65</formula>
      <formula>0.74</formula>
    </cfRule>
    <cfRule type="cellIs" dxfId="138" priority="142" stopIfTrue="1" operator="lessThan">
      <formula>0.65</formula>
    </cfRule>
    <cfRule type="cellIs" dxfId="137" priority="143" stopIfTrue="1" operator="between">
      <formula>0.85</formula>
      <formula>1</formula>
    </cfRule>
    <cfRule type="cellIs" dxfId="136" priority="144" stopIfTrue="1" operator="between">
      <formula>0.75</formula>
      <formula>0.85</formula>
    </cfRule>
  </conditionalFormatting>
  <conditionalFormatting sqref="B71:Y71">
    <cfRule type="cellIs" dxfId="135" priority="137" stopIfTrue="1" operator="between">
      <formula>0.65</formula>
      <formula>0.74</formula>
    </cfRule>
    <cfRule type="cellIs" dxfId="134" priority="138" stopIfTrue="1" operator="lessThan">
      <formula>0.65</formula>
    </cfRule>
    <cfRule type="cellIs" dxfId="133" priority="139" stopIfTrue="1" operator="between">
      <formula>0.85</formula>
      <formula>1</formula>
    </cfRule>
    <cfRule type="cellIs" dxfId="132" priority="140" stopIfTrue="1" operator="between">
      <formula>0.75</formula>
      <formula>0.85</formula>
    </cfRule>
  </conditionalFormatting>
  <conditionalFormatting sqref="B72:Y72">
    <cfRule type="cellIs" dxfId="131" priority="133" stopIfTrue="1" operator="between">
      <formula>0.65</formula>
      <formula>0.74</formula>
    </cfRule>
    <cfRule type="cellIs" dxfId="130" priority="134" stopIfTrue="1" operator="lessThan">
      <formula>0.65</formula>
    </cfRule>
    <cfRule type="cellIs" dxfId="129" priority="135" stopIfTrue="1" operator="between">
      <formula>0.85</formula>
      <formula>1</formula>
    </cfRule>
    <cfRule type="cellIs" dxfId="128" priority="136" stopIfTrue="1" operator="between">
      <formula>0.75</formula>
      <formula>0.85</formula>
    </cfRule>
  </conditionalFormatting>
  <conditionalFormatting sqref="B73:Y73">
    <cfRule type="cellIs" dxfId="127" priority="129" stopIfTrue="1" operator="between">
      <formula>0.65</formula>
      <formula>0.74</formula>
    </cfRule>
    <cfRule type="cellIs" dxfId="126" priority="130" stopIfTrue="1" operator="lessThan">
      <formula>0.65</formula>
    </cfRule>
    <cfRule type="cellIs" dxfId="125" priority="131" stopIfTrue="1" operator="between">
      <formula>0.85</formula>
      <formula>1</formula>
    </cfRule>
    <cfRule type="cellIs" dxfId="124" priority="132" stopIfTrue="1" operator="between">
      <formula>0.75</formula>
      <formula>0.85</formula>
    </cfRule>
  </conditionalFormatting>
  <conditionalFormatting sqref="B74:Y74">
    <cfRule type="cellIs" dxfId="123" priority="125" stopIfTrue="1" operator="between">
      <formula>0.65</formula>
      <formula>0.74</formula>
    </cfRule>
    <cfRule type="cellIs" dxfId="122" priority="126" stopIfTrue="1" operator="lessThan">
      <formula>0.65</formula>
    </cfRule>
    <cfRule type="cellIs" dxfId="121" priority="127" stopIfTrue="1" operator="between">
      <formula>0.85</formula>
      <formula>1</formula>
    </cfRule>
    <cfRule type="cellIs" dxfId="120" priority="128" stopIfTrue="1" operator="between">
      <formula>0.75</formula>
      <formula>0.85</formula>
    </cfRule>
  </conditionalFormatting>
  <conditionalFormatting sqref="B75:Y75">
    <cfRule type="cellIs" dxfId="119" priority="121" stopIfTrue="1" operator="between">
      <formula>0.65</formula>
      <formula>0.74</formula>
    </cfRule>
    <cfRule type="cellIs" dxfId="118" priority="122" stopIfTrue="1" operator="lessThan">
      <formula>0.65</formula>
    </cfRule>
    <cfRule type="cellIs" dxfId="117" priority="123" stopIfTrue="1" operator="between">
      <formula>0.85</formula>
      <formula>1</formula>
    </cfRule>
    <cfRule type="cellIs" dxfId="116" priority="124" stopIfTrue="1" operator="between">
      <formula>0.75</formula>
      <formula>0.85</formula>
    </cfRule>
  </conditionalFormatting>
  <conditionalFormatting sqref="B76:Y76">
    <cfRule type="cellIs" dxfId="115" priority="117" stopIfTrue="1" operator="between">
      <formula>0.65</formula>
      <formula>0.74</formula>
    </cfRule>
    <cfRule type="cellIs" dxfId="114" priority="118" stopIfTrue="1" operator="lessThan">
      <formula>0.65</formula>
    </cfRule>
    <cfRule type="cellIs" dxfId="113" priority="119" stopIfTrue="1" operator="between">
      <formula>0.85</formula>
      <formula>1</formula>
    </cfRule>
    <cfRule type="cellIs" dxfId="112" priority="120" stopIfTrue="1" operator="between">
      <formula>0.75</formula>
      <formula>0.85</formula>
    </cfRule>
  </conditionalFormatting>
  <conditionalFormatting sqref="B77:Y77">
    <cfRule type="cellIs" dxfId="111" priority="113" stopIfTrue="1" operator="between">
      <formula>0.65</formula>
      <formula>0.74</formula>
    </cfRule>
    <cfRule type="cellIs" dxfId="110" priority="114" stopIfTrue="1" operator="lessThan">
      <formula>0.65</formula>
    </cfRule>
    <cfRule type="cellIs" dxfId="109" priority="115" stopIfTrue="1" operator="between">
      <formula>0.85</formula>
      <formula>1</formula>
    </cfRule>
    <cfRule type="cellIs" dxfId="108" priority="116" stopIfTrue="1" operator="between">
      <formula>0.75</formula>
      <formula>0.85</formula>
    </cfRule>
  </conditionalFormatting>
  <conditionalFormatting sqref="B78:Y78">
    <cfRule type="cellIs" dxfId="107" priority="109" stopIfTrue="1" operator="between">
      <formula>0.65</formula>
      <formula>0.74</formula>
    </cfRule>
    <cfRule type="cellIs" dxfId="106" priority="110" stopIfTrue="1" operator="lessThan">
      <formula>0.65</formula>
    </cfRule>
    <cfRule type="cellIs" dxfId="105" priority="111" stopIfTrue="1" operator="between">
      <formula>0.85</formula>
      <formula>1</formula>
    </cfRule>
    <cfRule type="cellIs" dxfId="104" priority="112" stopIfTrue="1" operator="between">
      <formula>0.75</formula>
      <formula>0.85</formula>
    </cfRule>
  </conditionalFormatting>
  <conditionalFormatting sqref="B112:AA112">
    <cfRule type="cellIs" dxfId="103" priority="1" stopIfTrue="1" operator="between">
      <formula>0.65</formula>
      <formula>0.74</formula>
    </cfRule>
    <cfRule type="cellIs" dxfId="102" priority="2" stopIfTrue="1" operator="between">
      <formula>0.85</formula>
      <formula>1</formula>
    </cfRule>
    <cfRule type="cellIs" dxfId="101" priority="3" stopIfTrue="1" operator="between">
      <formula>0.75</formula>
      <formula>0.85</formula>
    </cfRule>
    <cfRule type="cellIs" dxfId="100" priority="4" stopIfTrue="1" operator="lessThan">
      <formula>0.65</formula>
    </cfRule>
  </conditionalFormatting>
  <conditionalFormatting sqref="B100 AA100">
    <cfRule type="cellIs" dxfId="99" priority="102" stopIfTrue="1" operator="between">
      <formula>0.85</formula>
      <formula>1</formula>
    </cfRule>
    <cfRule type="cellIs" dxfId="98" priority="103" stopIfTrue="1" operator="between">
      <formula>0.75</formula>
      <formula>0.85</formula>
    </cfRule>
    <cfRule type="cellIs" dxfId="97" priority="104" stopIfTrue="1" operator="lessThan">
      <formula>0.65</formula>
    </cfRule>
  </conditionalFormatting>
  <conditionalFormatting sqref="B100 AA100">
    <cfRule type="cellIs" dxfId="96" priority="101" stopIfTrue="1" operator="between">
      <formula>0.65</formula>
      <formula>0.74</formula>
    </cfRule>
  </conditionalFormatting>
  <conditionalFormatting sqref="B100:AA100">
    <cfRule type="cellIs" dxfId="95" priority="97" stopIfTrue="1" operator="between">
      <formula>0.65</formula>
      <formula>0.74</formula>
    </cfRule>
    <cfRule type="cellIs" dxfId="94" priority="98" stopIfTrue="1" operator="between">
      <formula>0.85</formula>
      <formula>1</formula>
    </cfRule>
    <cfRule type="cellIs" dxfId="93" priority="99" stopIfTrue="1" operator="between">
      <formula>0.75</formula>
      <formula>0.85</formula>
    </cfRule>
    <cfRule type="cellIs" dxfId="92" priority="100" stopIfTrue="1" operator="lessThan">
      <formula>0.65</formula>
    </cfRule>
  </conditionalFormatting>
  <conditionalFormatting sqref="B101 AA101">
    <cfRule type="cellIs" dxfId="91" priority="94" stopIfTrue="1" operator="between">
      <formula>0.85</formula>
      <formula>1</formula>
    </cfRule>
    <cfRule type="cellIs" dxfId="90" priority="95" stopIfTrue="1" operator="between">
      <formula>0.75</formula>
      <formula>0.85</formula>
    </cfRule>
    <cfRule type="cellIs" dxfId="89" priority="96" stopIfTrue="1" operator="lessThan">
      <formula>0.65</formula>
    </cfRule>
  </conditionalFormatting>
  <conditionalFormatting sqref="B101 AA101">
    <cfRule type="cellIs" dxfId="88" priority="93" stopIfTrue="1" operator="between">
      <formula>0.65</formula>
      <formula>0.74</formula>
    </cfRule>
  </conditionalFormatting>
  <conditionalFormatting sqref="B101:AA101">
    <cfRule type="cellIs" dxfId="87" priority="89" stopIfTrue="1" operator="between">
      <formula>0.65</formula>
      <formula>0.74</formula>
    </cfRule>
    <cfRule type="cellIs" dxfId="86" priority="90" stopIfTrue="1" operator="between">
      <formula>0.85</formula>
      <formula>1</formula>
    </cfRule>
    <cfRule type="cellIs" dxfId="85" priority="91" stopIfTrue="1" operator="between">
      <formula>0.75</formula>
      <formula>0.85</formula>
    </cfRule>
    <cfRule type="cellIs" dxfId="84" priority="92" stopIfTrue="1" operator="lessThan">
      <formula>0.65</formula>
    </cfRule>
  </conditionalFormatting>
  <conditionalFormatting sqref="B102 AA102">
    <cfRule type="cellIs" dxfId="83" priority="86" stopIfTrue="1" operator="between">
      <formula>0.85</formula>
      <formula>1</formula>
    </cfRule>
    <cfRule type="cellIs" dxfId="82" priority="87" stopIfTrue="1" operator="between">
      <formula>0.75</formula>
      <formula>0.85</formula>
    </cfRule>
    <cfRule type="cellIs" dxfId="81" priority="88" stopIfTrue="1" operator="lessThan">
      <formula>0.65</formula>
    </cfRule>
  </conditionalFormatting>
  <conditionalFormatting sqref="B102 AA102">
    <cfRule type="cellIs" dxfId="80" priority="85" stopIfTrue="1" operator="between">
      <formula>0.65</formula>
      <formula>0.74</formula>
    </cfRule>
  </conditionalFormatting>
  <conditionalFormatting sqref="B102:AA102">
    <cfRule type="cellIs" dxfId="79" priority="81" stopIfTrue="1" operator="between">
      <formula>0.65</formula>
      <formula>0.74</formula>
    </cfRule>
    <cfRule type="cellIs" dxfId="78" priority="82" stopIfTrue="1" operator="between">
      <formula>0.85</formula>
      <formula>1</formula>
    </cfRule>
    <cfRule type="cellIs" dxfId="77" priority="83" stopIfTrue="1" operator="between">
      <formula>0.75</formula>
      <formula>0.85</formula>
    </cfRule>
    <cfRule type="cellIs" dxfId="76" priority="84" stopIfTrue="1" operator="lessThan">
      <formula>0.65</formula>
    </cfRule>
  </conditionalFormatting>
  <conditionalFormatting sqref="B103 AA103">
    <cfRule type="cellIs" dxfId="75" priority="78" stopIfTrue="1" operator="between">
      <formula>0.85</formula>
      <formula>1</formula>
    </cfRule>
    <cfRule type="cellIs" dxfId="74" priority="79" stopIfTrue="1" operator="between">
      <formula>0.75</formula>
      <formula>0.85</formula>
    </cfRule>
    <cfRule type="cellIs" dxfId="73" priority="80" stopIfTrue="1" operator="lessThan">
      <formula>0.65</formula>
    </cfRule>
  </conditionalFormatting>
  <conditionalFormatting sqref="B103 AA103">
    <cfRule type="cellIs" dxfId="72" priority="77" stopIfTrue="1" operator="between">
      <formula>0.65</formula>
      <formula>0.74</formula>
    </cfRule>
  </conditionalFormatting>
  <conditionalFormatting sqref="B103:AA103">
    <cfRule type="cellIs" dxfId="71" priority="73" stopIfTrue="1" operator="between">
      <formula>0.65</formula>
      <formula>0.74</formula>
    </cfRule>
    <cfRule type="cellIs" dxfId="70" priority="74" stopIfTrue="1" operator="between">
      <formula>0.85</formula>
      <formula>1</formula>
    </cfRule>
    <cfRule type="cellIs" dxfId="69" priority="75" stopIfTrue="1" operator="between">
      <formula>0.75</formula>
      <formula>0.85</formula>
    </cfRule>
    <cfRule type="cellIs" dxfId="68" priority="76" stopIfTrue="1" operator="lessThan">
      <formula>0.65</formula>
    </cfRule>
  </conditionalFormatting>
  <conditionalFormatting sqref="B104 AA104">
    <cfRule type="cellIs" dxfId="67" priority="70" stopIfTrue="1" operator="between">
      <formula>0.85</formula>
      <formula>1</formula>
    </cfRule>
    <cfRule type="cellIs" dxfId="66" priority="71" stopIfTrue="1" operator="between">
      <formula>0.75</formula>
      <formula>0.85</formula>
    </cfRule>
    <cfRule type="cellIs" dxfId="65" priority="72" stopIfTrue="1" operator="lessThan">
      <formula>0.65</formula>
    </cfRule>
  </conditionalFormatting>
  <conditionalFormatting sqref="B104 AA104">
    <cfRule type="cellIs" dxfId="64" priority="69" stopIfTrue="1" operator="between">
      <formula>0.65</formula>
      <formula>0.74</formula>
    </cfRule>
  </conditionalFormatting>
  <conditionalFormatting sqref="B104:AA104">
    <cfRule type="cellIs" dxfId="63" priority="65" stopIfTrue="1" operator="between">
      <formula>0.65</formula>
      <formula>0.74</formula>
    </cfRule>
    <cfRule type="cellIs" dxfId="62" priority="66" stopIfTrue="1" operator="between">
      <formula>0.85</formula>
      <formula>1</formula>
    </cfRule>
    <cfRule type="cellIs" dxfId="61" priority="67" stopIfTrue="1" operator="between">
      <formula>0.75</formula>
      <formula>0.85</formula>
    </cfRule>
    <cfRule type="cellIs" dxfId="60" priority="68" stopIfTrue="1" operator="lessThan">
      <formula>0.65</formula>
    </cfRule>
  </conditionalFormatting>
  <conditionalFormatting sqref="B105 AA105">
    <cfRule type="cellIs" dxfId="59" priority="62" stopIfTrue="1" operator="between">
      <formula>0.85</formula>
      <formula>1</formula>
    </cfRule>
    <cfRule type="cellIs" dxfId="58" priority="63" stopIfTrue="1" operator="between">
      <formula>0.75</formula>
      <formula>0.85</formula>
    </cfRule>
    <cfRule type="cellIs" dxfId="57" priority="64" stopIfTrue="1" operator="lessThan">
      <formula>0.65</formula>
    </cfRule>
  </conditionalFormatting>
  <conditionalFormatting sqref="B105 AA105">
    <cfRule type="cellIs" dxfId="56" priority="61" stopIfTrue="1" operator="between">
      <formula>0.65</formula>
      <formula>0.74</formula>
    </cfRule>
  </conditionalFormatting>
  <conditionalFormatting sqref="B105:AA105">
    <cfRule type="cellIs" dxfId="55" priority="57" stopIfTrue="1" operator="between">
      <formula>0.65</formula>
      <formula>0.74</formula>
    </cfRule>
    <cfRule type="cellIs" dxfId="54" priority="58" stopIfTrue="1" operator="between">
      <formula>0.85</formula>
      <formula>1</formula>
    </cfRule>
    <cfRule type="cellIs" dxfId="53" priority="59" stopIfTrue="1" operator="between">
      <formula>0.75</formula>
      <formula>0.85</formula>
    </cfRule>
    <cfRule type="cellIs" dxfId="52" priority="60" stopIfTrue="1" operator="lessThan">
      <formula>0.65</formula>
    </cfRule>
  </conditionalFormatting>
  <conditionalFormatting sqref="B106 AA106">
    <cfRule type="cellIs" dxfId="51" priority="54" stopIfTrue="1" operator="between">
      <formula>0.85</formula>
      <formula>1</formula>
    </cfRule>
    <cfRule type="cellIs" dxfId="50" priority="55" stopIfTrue="1" operator="between">
      <formula>0.75</formula>
      <formula>0.85</formula>
    </cfRule>
    <cfRule type="cellIs" dxfId="49" priority="56" stopIfTrue="1" operator="lessThan">
      <formula>0.65</formula>
    </cfRule>
  </conditionalFormatting>
  <conditionalFormatting sqref="B106 AA106">
    <cfRule type="cellIs" dxfId="48" priority="53" stopIfTrue="1" operator="between">
      <formula>0.65</formula>
      <formula>0.74</formula>
    </cfRule>
  </conditionalFormatting>
  <conditionalFormatting sqref="B106:AA106">
    <cfRule type="cellIs" dxfId="47" priority="49" stopIfTrue="1" operator="between">
      <formula>0.65</formula>
      <formula>0.74</formula>
    </cfRule>
    <cfRule type="cellIs" dxfId="46" priority="50" stopIfTrue="1" operator="between">
      <formula>0.85</formula>
      <formula>1</formula>
    </cfRule>
    <cfRule type="cellIs" dxfId="45" priority="51" stopIfTrue="1" operator="between">
      <formula>0.75</formula>
      <formula>0.85</formula>
    </cfRule>
    <cfRule type="cellIs" dxfId="44" priority="52" stopIfTrue="1" operator="lessThan">
      <formula>0.65</formula>
    </cfRule>
  </conditionalFormatting>
  <conditionalFormatting sqref="B107 AA107">
    <cfRule type="cellIs" dxfId="43" priority="46" stopIfTrue="1" operator="between">
      <formula>0.85</formula>
      <formula>1</formula>
    </cfRule>
    <cfRule type="cellIs" dxfId="42" priority="47" stopIfTrue="1" operator="between">
      <formula>0.75</formula>
      <formula>0.85</formula>
    </cfRule>
    <cfRule type="cellIs" dxfId="41" priority="48" stopIfTrue="1" operator="lessThan">
      <formula>0.65</formula>
    </cfRule>
  </conditionalFormatting>
  <conditionalFormatting sqref="B107 AA107">
    <cfRule type="cellIs" dxfId="40" priority="45" stopIfTrue="1" operator="between">
      <formula>0.65</formula>
      <formula>0.74</formula>
    </cfRule>
  </conditionalFormatting>
  <conditionalFormatting sqref="B107:AA107">
    <cfRule type="cellIs" dxfId="39" priority="41" stopIfTrue="1" operator="between">
      <formula>0.65</formula>
      <formula>0.74</formula>
    </cfRule>
    <cfRule type="cellIs" dxfId="38" priority="42" stopIfTrue="1" operator="between">
      <formula>0.85</formula>
      <formula>1</formula>
    </cfRule>
    <cfRule type="cellIs" dxfId="37" priority="43" stopIfTrue="1" operator="between">
      <formula>0.75</formula>
      <formula>0.85</formula>
    </cfRule>
    <cfRule type="cellIs" dxfId="36" priority="44" stopIfTrue="1" operator="lessThan">
      <formula>0.65</formula>
    </cfRule>
  </conditionalFormatting>
  <conditionalFormatting sqref="B108 AA108">
    <cfRule type="cellIs" dxfId="35" priority="38" stopIfTrue="1" operator="between">
      <formula>0.85</formula>
      <formula>1</formula>
    </cfRule>
    <cfRule type="cellIs" dxfId="34" priority="39" stopIfTrue="1" operator="between">
      <formula>0.75</formula>
      <formula>0.85</formula>
    </cfRule>
    <cfRule type="cellIs" dxfId="33" priority="40" stopIfTrue="1" operator="lessThan">
      <formula>0.65</formula>
    </cfRule>
  </conditionalFormatting>
  <conditionalFormatting sqref="B108 AA108">
    <cfRule type="cellIs" dxfId="32" priority="37" stopIfTrue="1" operator="between">
      <formula>0.65</formula>
      <formula>0.74</formula>
    </cfRule>
  </conditionalFormatting>
  <conditionalFormatting sqref="B108:AA108">
    <cfRule type="cellIs" dxfId="31" priority="33" stopIfTrue="1" operator="between">
      <formula>0.65</formula>
      <formula>0.74</formula>
    </cfRule>
    <cfRule type="cellIs" dxfId="30" priority="34" stopIfTrue="1" operator="between">
      <formula>0.85</formula>
      <formula>1</formula>
    </cfRule>
    <cfRule type="cellIs" dxfId="29" priority="35" stopIfTrue="1" operator="between">
      <formula>0.75</formula>
      <formula>0.85</formula>
    </cfRule>
    <cfRule type="cellIs" dxfId="28" priority="36" stopIfTrue="1" operator="lessThan">
      <formula>0.65</formula>
    </cfRule>
  </conditionalFormatting>
  <conditionalFormatting sqref="B109 AA109">
    <cfRule type="cellIs" dxfId="27" priority="30" stopIfTrue="1" operator="between">
      <formula>0.85</formula>
      <formula>1</formula>
    </cfRule>
    <cfRule type="cellIs" dxfId="26" priority="31" stopIfTrue="1" operator="between">
      <formula>0.75</formula>
      <formula>0.85</formula>
    </cfRule>
    <cfRule type="cellIs" dxfId="25" priority="32" stopIfTrue="1" operator="lessThan">
      <formula>0.65</formula>
    </cfRule>
  </conditionalFormatting>
  <conditionalFormatting sqref="B109 AA109">
    <cfRule type="cellIs" dxfId="24" priority="29" stopIfTrue="1" operator="between">
      <formula>0.65</formula>
      <formula>0.74</formula>
    </cfRule>
  </conditionalFormatting>
  <conditionalFormatting sqref="B109:AA109">
    <cfRule type="cellIs" dxfId="23" priority="25" stopIfTrue="1" operator="between">
      <formula>0.65</formula>
      <formula>0.74</formula>
    </cfRule>
    <cfRule type="cellIs" dxfId="22" priority="26" stopIfTrue="1" operator="between">
      <formula>0.85</formula>
      <formula>1</formula>
    </cfRule>
    <cfRule type="cellIs" dxfId="21" priority="27" stopIfTrue="1" operator="between">
      <formula>0.75</formula>
      <formula>0.85</formula>
    </cfRule>
    <cfRule type="cellIs" dxfId="20" priority="28" stopIfTrue="1" operator="lessThan">
      <formula>0.65</formula>
    </cfRule>
  </conditionalFormatting>
  <conditionalFormatting sqref="B110 AA110">
    <cfRule type="cellIs" dxfId="19" priority="22" stopIfTrue="1" operator="between">
      <formula>0.85</formula>
      <formula>1</formula>
    </cfRule>
    <cfRule type="cellIs" dxfId="18" priority="23" stopIfTrue="1" operator="between">
      <formula>0.75</formula>
      <formula>0.85</formula>
    </cfRule>
    <cfRule type="cellIs" dxfId="17" priority="24" stopIfTrue="1" operator="lessThan">
      <formula>0.65</formula>
    </cfRule>
  </conditionalFormatting>
  <conditionalFormatting sqref="B110 AA110">
    <cfRule type="cellIs" dxfId="16" priority="21" stopIfTrue="1" operator="between">
      <formula>0.65</formula>
      <formula>0.74</formula>
    </cfRule>
  </conditionalFormatting>
  <conditionalFormatting sqref="B110:AA110">
    <cfRule type="cellIs" dxfId="15" priority="17" stopIfTrue="1" operator="between">
      <formula>0.65</formula>
      <formula>0.74</formula>
    </cfRule>
    <cfRule type="cellIs" dxfId="14" priority="18" stopIfTrue="1" operator="between">
      <formula>0.85</formula>
      <formula>1</formula>
    </cfRule>
    <cfRule type="cellIs" dxfId="13" priority="19" stopIfTrue="1" operator="between">
      <formula>0.75</formula>
      <formula>0.85</formula>
    </cfRule>
    <cfRule type="cellIs" dxfId="12" priority="20" stopIfTrue="1" operator="lessThan">
      <formula>0.65</formula>
    </cfRule>
  </conditionalFormatting>
  <conditionalFormatting sqref="B111 AA111">
    <cfRule type="cellIs" dxfId="11" priority="14" stopIfTrue="1" operator="between">
      <formula>0.85</formula>
      <formula>1</formula>
    </cfRule>
    <cfRule type="cellIs" dxfId="10" priority="15" stopIfTrue="1" operator="between">
      <formula>0.75</formula>
      <formula>0.85</formula>
    </cfRule>
    <cfRule type="cellIs" dxfId="9" priority="16" stopIfTrue="1" operator="lessThan">
      <formula>0.65</formula>
    </cfRule>
  </conditionalFormatting>
  <conditionalFormatting sqref="B111 AA111">
    <cfRule type="cellIs" dxfId="8" priority="13" stopIfTrue="1" operator="between">
      <formula>0.65</formula>
      <formula>0.74</formula>
    </cfRule>
  </conditionalFormatting>
  <conditionalFormatting sqref="B111:AA111">
    <cfRule type="cellIs" dxfId="7" priority="9" stopIfTrue="1" operator="between">
      <formula>0.65</formula>
      <formula>0.74</formula>
    </cfRule>
    <cfRule type="cellIs" dxfId="6" priority="10" stopIfTrue="1" operator="between">
      <formula>0.85</formula>
      <formula>1</formula>
    </cfRule>
    <cfRule type="cellIs" dxfId="5" priority="11" stopIfTrue="1" operator="between">
      <formula>0.75</formula>
      <formula>0.85</formula>
    </cfRule>
    <cfRule type="cellIs" dxfId="4" priority="12" stopIfTrue="1" operator="lessThan">
      <formula>0.65</formula>
    </cfRule>
  </conditionalFormatting>
  <conditionalFormatting sqref="B112 AA112">
    <cfRule type="cellIs" dxfId="3" priority="6" stopIfTrue="1" operator="between">
      <formula>0.85</formula>
      <formula>1</formula>
    </cfRule>
    <cfRule type="cellIs" dxfId="2" priority="7" stopIfTrue="1" operator="between">
      <formula>0.75</formula>
      <formula>0.85</formula>
    </cfRule>
    <cfRule type="cellIs" dxfId="1" priority="8" stopIfTrue="1" operator="lessThan">
      <formula>0.65</formula>
    </cfRule>
  </conditionalFormatting>
  <conditionalFormatting sqref="B112 AA112">
    <cfRule type="cellIs" dxfId="0" priority="5" stopIfTrue="1" operator="between">
      <formula>0.65</formula>
      <formula>0.74</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6"/>
  <sheetViews>
    <sheetView workbookViewId="0">
      <selection activeCell="A16" sqref="A16"/>
    </sheetView>
  </sheetViews>
  <sheetFormatPr defaultRowHeight="15"/>
  <cols>
    <col min="1" max="1" width="8.88671875" style="43"/>
    <col min="2" max="2" width="36.5546875" style="43" customWidth="1"/>
    <col min="3" max="16384" width="8.88671875" style="43"/>
  </cols>
  <sheetData>
    <row r="1" spans="1:2">
      <c r="A1" s="41"/>
      <c r="B1" s="42" t="s">
        <v>158</v>
      </c>
    </row>
    <row r="2" spans="1:2">
      <c r="A2" s="44">
        <v>1</v>
      </c>
      <c r="B2" s="45" t="s">
        <v>77</v>
      </c>
    </row>
    <row r="3" spans="1:2">
      <c r="A3" s="44">
        <v>2</v>
      </c>
      <c r="B3" s="45" t="s">
        <v>78</v>
      </c>
    </row>
    <row r="4" spans="1:2">
      <c r="A4" s="44">
        <v>3</v>
      </c>
      <c r="B4" s="45" t="s">
        <v>79</v>
      </c>
    </row>
    <row r="5" spans="1:2">
      <c r="A5" s="44">
        <v>4</v>
      </c>
      <c r="B5" s="45" t="s">
        <v>80</v>
      </c>
    </row>
    <row r="6" spans="1:2">
      <c r="A6" s="44">
        <v>5</v>
      </c>
      <c r="B6" s="45" t="s">
        <v>81</v>
      </c>
    </row>
    <row r="7" spans="1:2">
      <c r="A7" s="44">
        <v>6</v>
      </c>
      <c r="B7" s="45" t="s">
        <v>82</v>
      </c>
    </row>
    <row r="8" spans="1:2">
      <c r="A8" s="44">
        <v>7</v>
      </c>
      <c r="B8" s="45" t="s">
        <v>83</v>
      </c>
    </row>
    <row r="9" spans="1:2" ht="30">
      <c r="A9" s="44">
        <v>8</v>
      </c>
      <c r="B9" s="45" t="s">
        <v>84</v>
      </c>
    </row>
    <row r="10" spans="1:2">
      <c r="A10" s="44">
        <v>9</v>
      </c>
      <c r="B10" s="45" t="s">
        <v>85</v>
      </c>
    </row>
    <row r="11" spans="1:2" ht="30">
      <c r="A11" s="44">
        <v>10</v>
      </c>
      <c r="B11" s="45" t="s">
        <v>86</v>
      </c>
    </row>
    <row r="12" spans="1:2">
      <c r="A12" s="44">
        <v>11</v>
      </c>
      <c r="B12" s="45" t="s">
        <v>87</v>
      </c>
    </row>
    <row r="13" spans="1:2">
      <c r="A13" s="44">
        <v>12</v>
      </c>
      <c r="B13" s="45" t="s">
        <v>88</v>
      </c>
    </row>
    <row r="14" spans="1:2" ht="15.75" thickBot="1">
      <c r="A14" s="46">
        <v>13</v>
      </c>
      <c r="B14" s="47" t="s">
        <v>89</v>
      </c>
    </row>
    <row r="15" spans="1:2" ht="15.75" thickBot="1"/>
    <row r="16" spans="1:2" ht="15.75" thickBot="1">
      <c r="A16" s="40">
        <v>1</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Understanding the data</vt:lpstr>
      <vt:lpstr>Explanatory notes</vt:lpstr>
      <vt:lpstr>Select FEI</vt:lpstr>
      <vt:lpstr>LOR (SSA)</vt:lpstr>
      <vt:lpstr>LOR (Level)</vt:lpstr>
      <vt:lpstr>Data</vt:lpstr>
      <vt:lpstr>Providers</vt:lpstr>
      <vt:lpstr>'Understanding the data'!OLE_LINK8</vt:lpstr>
      <vt:lpstr>'Explanatory notes'!Print_Area</vt:lpstr>
      <vt:lpstr>'LOR (Level)'!Print_Area</vt:lpstr>
      <vt:lpstr>'LOR (SSA)'!Print_Area</vt:lpstr>
      <vt:lpstr>'Understanding the data'!Print_Area</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Ackland, Jonathan (KAS)</cp:lastModifiedBy>
  <cp:lastPrinted>2017-01-30T12:12:01Z</cp:lastPrinted>
  <dcterms:created xsi:type="dcterms:W3CDTF">2016-08-17T09:11:20Z</dcterms:created>
  <dcterms:modified xsi:type="dcterms:W3CDTF">2017-01-31T13:52:22Z</dcterms:modified>
</cp:coreProperties>
</file>