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380" windowWidth="27780" windowHeight="7635" tabRatio="842"/>
  </bookViews>
  <sheets>
    <sheet name="Notes" sheetId="29" r:id="rId1"/>
    <sheet name="Summary Report" sheetId="9" r:id="rId2"/>
    <sheet name="Register Data" sheetId="28" state="hidden" r:id="rId3"/>
    <sheet name="LHBs" sheetId="31" state="hidden" r:id="rId4"/>
  </sheets>
  <externalReferences>
    <externalReference r:id="rId5"/>
  </externalReferences>
  <definedNames>
    <definedName name="_xlnm._FilterDatabase" localSheetId="2" hidden="1">'Register Data'!$B$2:$DD$82</definedName>
    <definedName name="ABMU">#REF!</definedName>
    <definedName name="addserv">'Register Data'!$A$722:$D$762</definedName>
    <definedName name="AllWales">#REF!</definedName>
    <definedName name="AneurinB">#REF!</definedName>
    <definedName name="BCU">#REF!</definedName>
    <definedName name="CaV">#REF!</definedName>
    <definedName name="clinical">'Register Data'!$A$544:$D$608</definedName>
    <definedName name="CND">'Register Data'!$A$783:$D$799</definedName>
    <definedName name="CwmT">#REF!</definedName>
    <definedName name="DateRange">#REF!</definedName>
    <definedName name="HywelD">#REF!</definedName>
    <definedName name="MM">'Register Data'!$A$765:$D$781</definedName>
    <definedName name="organisational">'Register Data'!$A$610:$D$658</definedName>
    <definedName name="patients">'Register Data'!$A$154:$D$218</definedName>
    <definedName name="PE">'Register Data'!$A$672:$D$720</definedName>
    <definedName name="PH">'Register Data'!$A$517:$D$540</definedName>
    <definedName name="PHpoints">'Register Data'!$A$517:$D$541</definedName>
    <definedName name="pointa">'Register Data'!$A$451:$D$515</definedName>
    <definedName name="points">'Register Data'!$A$451:$D$514</definedName>
    <definedName name="Powys">#REF!</definedName>
    <definedName name="practice">'Register Data'!$A$86:$D$150</definedName>
    <definedName name="_xlnm.Print_Area" localSheetId="1">'Summary Report'!$A$1:$U$256</definedName>
    <definedName name="QP">'Register Data'!$A$661:$D$669</definedName>
    <definedName name="register">'Register Data'!$A$2:$AV$82</definedName>
    <definedName name="total">'Register Data'!$A$451:$D$515</definedName>
  </definedNames>
  <calcPr calcId="145621"/>
</workbook>
</file>

<file path=xl/calcChain.xml><?xml version="1.0" encoding="utf-8"?>
<calcChain xmlns="http://schemas.openxmlformats.org/spreadsheetml/2006/main">
  <c r="AV75" i="28" l="1"/>
  <c r="AU75" i="28"/>
  <c r="AT75" i="28"/>
  <c r="AS75" i="28"/>
  <c r="AR75" i="28"/>
  <c r="AQ75" i="28"/>
  <c r="AP75" i="28"/>
  <c r="AO75" i="28"/>
  <c r="AN75" i="28"/>
  <c r="AM75" i="28"/>
  <c r="AL75" i="28"/>
  <c r="AK75" i="28"/>
  <c r="AJ75" i="28"/>
  <c r="AI75" i="28"/>
  <c r="AH75" i="28"/>
  <c r="AG75" i="28"/>
  <c r="AV67" i="28"/>
  <c r="AU67" i="28"/>
  <c r="AT67" i="28"/>
  <c r="AS67" i="28"/>
  <c r="AR67" i="28"/>
  <c r="AQ67" i="28"/>
  <c r="AP67" i="28"/>
  <c r="AO67" i="28"/>
  <c r="AN67" i="28"/>
  <c r="AM67" i="28"/>
  <c r="AL67" i="28"/>
  <c r="AK67" i="28"/>
  <c r="AJ67" i="28"/>
  <c r="AI67" i="28"/>
  <c r="AH67" i="28"/>
  <c r="AG67" i="28"/>
  <c r="AV59" i="28"/>
  <c r="AU59" i="28"/>
  <c r="AT59" i="28"/>
  <c r="AS59" i="28"/>
  <c r="AR59" i="28"/>
  <c r="AQ59" i="28"/>
  <c r="AP59" i="28"/>
  <c r="AO59" i="28"/>
  <c r="AN59" i="28"/>
  <c r="AM59" i="28"/>
  <c r="AL59" i="28"/>
  <c r="AK59" i="28"/>
  <c r="AJ59" i="28"/>
  <c r="AI59" i="28"/>
  <c r="AH59" i="28"/>
  <c r="AG59" i="28"/>
  <c r="AV51" i="28"/>
  <c r="AU51" i="28"/>
  <c r="AT51" i="28"/>
  <c r="AS51" i="28"/>
  <c r="AR51" i="28"/>
  <c r="AQ51" i="28"/>
  <c r="AP51" i="28"/>
  <c r="AO51" i="28"/>
  <c r="AN51" i="28"/>
  <c r="AM51" i="28"/>
  <c r="AL51" i="28"/>
  <c r="AK51" i="28"/>
  <c r="AJ51" i="28"/>
  <c r="AI51" i="28"/>
  <c r="AH51" i="28"/>
  <c r="AG51" i="28"/>
  <c r="AV43" i="28"/>
  <c r="AU43" i="28"/>
  <c r="AT43" i="28"/>
  <c r="AS43" i="28"/>
  <c r="AR43" i="28"/>
  <c r="AQ43" i="28"/>
  <c r="AP43" i="28"/>
  <c r="AO43" i="28"/>
  <c r="AN43" i="28"/>
  <c r="AM43" i="28"/>
  <c r="AL43" i="28"/>
  <c r="AK43" i="28"/>
  <c r="AJ43" i="28"/>
  <c r="AI43" i="28"/>
  <c r="AH43" i="28"/>
  <c r="AG43" i="28"/>
  <c r="AV35" i="28"/>
  <c r="AU35" i="28"/>
  <c r="AT35" i="28"/>
  <c r="AS35" i="28"/>
  <c r="AR35" i="28"/>
  <c r="AQ35" i="28"/>
  <c r="AP35" i="28"/>
  <c r="AO35" i="28"/>
  <c r="AN35" i="28"/>
  <c r="AM35" i="28"/>
  <c r="AL35" i="28"/>
  <c r="AK35" i="28"/>
  <c r="AJ35" i="28"/>
  <c r="AI35" i="28"/>
  <c r="AH35" i="28"/>
  <c r="AG35" i="28"/>
  <c r="AV27" i="28"/>
  <c r="AU27" i="28"/>
  <c r="AT27" i="28"/>
  <c r="AS27" i="28"/>
  <c r="AR27" i="28"/>
  <c r="AQ27" i="28"/>
  <c r="AP27" i="28"/>
  <c r="AO27" i="28"/>
  <c r="AN27" i="28"/>
  <c r="AM27" i="28"/>
  <c r="AL27" i="28"/>
  <c r="AK27" i="28"/>
  <c r="AJ27" i="28"/>
  <c r="AI27" i="28"/>
  <c r="AH27" i="28"/>
  <c r="AG27" i="28"/>
  <c r="AV19" i="28"/>
  <c r="AU19" i="28"/>
  <c r="AT19" i="28"/>
  <c r="AS19" i="28"/>
  <c r="AR19" i="28"/>
  <c r="AQ19" i="28"/>
  <c r="AP19" i="28"/>
  <c r="AO19" i="28"/>
  <c r="AN19" i="28"/>
  <c r="AM19" i="28"/>
  <c r="AL19" i="28"/>
  <c r="AK19" i="28"/>
  <c r="AJ19" i="28"/>
  <c r="AI19" i="28"/>
  <c r="AH19" i="28"/>
  <c r="AG19" i="28"/>
  <c r="AV11" i="28"/>
  <c r="AU11" i="28"/>
  <c r="AT11" i="28"/>
  <c r="AS11" i="28"/>
  <c r="AR11" i="28"/>
  <c r="AQ11" i="28"/>
  <c r="AP11" i="28"/>
  <c r="AO11" i="28"/>
  <c r="AN11" i="28"/>
  <c r="AM11" i="28"/>
  <c r="AL11" i="28"/>
  <c r="AK11" i="28"/>
  <c r="AJ11" i="28"/>
  <c r="AI11" i="28"/>
  <c r="AH11" i="28"/>
  <c r="AG11" i="28"/>
  <c r="AH3" i="28"/>
  <c r="AI3" i="28"/>
  <c r="AJ3" i="28"/>
  <c r="AK3" i="28"/>
  <c r="AL3" i="28"/>
  <c r="AM3" i="28"/>
  <c r="AN3" i="28"/>
  <c r="AO3" i="28"/>
  <c r="AP3" i="28"/>
  <c r="AQ3" i="28"/>
  <c r="AR3" i="28"/>
  <c r="AS3" i="28"/>
  <c r="AT3" i="28"/>
  <c r="AU3" i="28"/>
  <c r="AV3" i="28"/>
  <c r="AG3" i="28"/>
  <c r="A75" i="28"/>
  <c r="A67" i="28"/>
  <c r="A59" i="28"/>
  <c r="A51" i="28"/>
  <c r="A43" i="28"/>
  <c r="A35" i="28"/>
  <c r="A27" i="28"/>
  <c r="A3" i="28"/>
  <c r="A19" i="28"/>
  <c r="A11" i="28"/>
  <c r="C713" i="28"/>
  <c r="C705" i="28"/>
  <c r="C697" i="28"/>
  <c r="C689" i="28"/>
  <c r="C681" i="28"/>
  <c r="C673" i="28"/>
  <c r="C792" i="28"/>
  <c r="C774" i="28"/>
  <c r="C766" i="28"/>
  <c r="A784" i="28"/>
  <c r="A766" i="28"/>
  <c r="A792" i="28"/>
  <c r="A774" i="28"/>
  <c r="C755" i="28"/>
  <c r="C747" i="28"/>
  <c r="C739" i="28"/>
  <c r="C731" i="28"/>
  <c r="C723" i="28"/>
  <c r="A723" i="28"/>
  <c r="A755" i="28"/>
  <c r="A747" i="28"/>
  <c r="A739" i="28"/>
  <c r="A731" i="28"/>
  <c r="A611" i="28"/>
  <c r="A673" i="28"/>
  <c r="A681" i="28"/>
  <c r="A689" i="28"/>
  <c r="A697" i="28"/>
  <c r="A705" i="28"/>
  <c r="A713" i="28"/>
  <c r="A662" i="28"/>
  <c r="C662" i="28"/>
  <c r="C651" i="28"/>
  <c r="C643" i="28"/>
  <c r="C635" i="28"/>
  <c r="C627" i="28"/>
  <c r="C619" i="28"/>
  <c r="C611" i="28"/>
  <c r="A651" i="28"/>
  <c r="A643" i="28"/>
  <c r="A635" i="28"/>
  <c r="A627" i="28"/>
  <c r="A619" i="28"/>
  <c r="C601" i="28"/>
  <c r="C593" i="28"/>
  <c r="C585" i="28"/>
  <c r="C577" i="28"/>
  <c r="C569" i="28"/>
  <c r="C561" i="28"/>
  <c r="C553" i="28"/>
  <c r="C545" i="28"/>
  <c r="A546" i="28"/>
  <c r="A547" i="28"/>
  <c r="A548" i="28"/>
  <c r="A549" i="28"/>
  <c r="A550" i="28"/>
  <c r="A551" i="28"/>
  <c r="A552" i="28"/>
  <c r="A553" i="28"/>
  <c r="A554" i="28"/>
  <c r="A555" i="28"/>
  <c r="A556" i="28"/>
  <c r="A557" i="28"/>
  <c r="A558" i="28"/>
  <c r="A559" i="28"/>
  <c r="A560" i="28"/>
  <c r="A561" i="28"/>
  <c r="A562" i="28"/>
  <c r="A563" i="28"/>
  <c r="A564" i="28"/>
  <c r="A565" i="28"/>
  <c r="A566" i="28"/>
  <c r="A567" i="28"/>
  <c r="A568" i="28"/>
  <c r="A569" i="28"/>
  <c r="A570" i="28"/>
  <c r="A571" i="28"/>
  <c r="A572" i="28"/>
  <c r="A573" i="28"/>
  <c r="A574" i="28"/>
  <c r="A575" i="28"/>
  <c r="A576" i="28"/>
  <c r="A577" i="28"/>
  <c r="A578" i="28"/>
  <c r="A579" i="28"/>
  <c r="A580" i="28"/>
  <c r="A581" i="28"/>
  <c r="A582" i="28"/>
  <c r="A583" i="28"/>
  <c r="A584" i="28"/>
  <c r="A585" i="28"/>
  <c r="A586" i="28"/>
  <c r="A587" i="28"/>
  <c r="A588" i="28"/>
  <c r="A589" i="28"/>
  <c r="A590" i="28"/>
  <c r="A591" i="28"/>
  <c r="A592" i="28"/>
  <c r="A593" i="28"/>
  <c r="A594" i="28"/>
  <c r="A595" i="28"/>
  <c r="A596" i="28"/>
  <c r="A597" i="28"/>
  <c r="A598" i="28"/>
  <c r="A599" i="28"/>
  <c r="A600" i="28"/>
  <c r="A601" i="28"/>
  <c r="A602" i="28"/>
  <c r="A603" i="28"/>
  <c r="A604" i="28"/>
  <c r="A605" i="28"/>
  <c r="A606" i="28"/>
  <c r="A607" i="28"/>
  <c r="A608" i="28"/>
  <c r="A545" i="28"/>
  <c r="C541" i="28"/>
  <c r="C533" i="28"/>
  <c r="C525" i="28"/>
  <c r="A541" i="28"/>
  <c r="A533" i="28"/>
  <c r="A525" i="28"/>
  <c r="C515" i="28"/>
  <c r="C507" i="28"/>
  <c r="C499" i="28"/>
  <c r="C491" i="28"/>
  <c r="C483" i="28"/>
  <c r="C475" i="28"/>
  <c r="C467" i="28"/>
  <c r="A515" i="28"/>
  <c r="A507" i="28"/>
  <c r="A499" i="28"/>
  <c r="A491" i="28"/>
  <c r="A483" i="28"/>
  <c r="A475" i="28"/>
  <c r="A467" i="28"/>
  <c r="C459" i="28"/>
  <c r="A459" i="28"/>
  <c r="A543" i="28"/>
  <c r="A609" i="28"/>
  <c r="A612" i="28"/>
  <c r="A613" i="28"/>
  <c r="A614" i="28"/>
  <c r="A615" i="28"/>
  <c r="A616" i="28"/>
  <c r="A617" i="28"/>
  <c r="A618" i="28"/>
  <c r="A620" i="28"/>
  <c r="A621" i="28"/>
  <c r="A622" i="28"/>
  <c r="A623" i="28"/>
  <c r="A624" i="28"/>
  <c r="A625" i="28"/>
  <c r="A626" i="28"/>
  <c r="A628" i="28"/>
  <c r="A629" i="28"/>
  <c r="A630" i="28"/>
  <c r="A631" i="28"/>
  <c r="A632" i="28"/>
  <c r="A633" i="28"/>
  <c r="A634" i="28"/>
  <c r="A636" i="28"/>
  <c r="A637" i="28"/>
  <c r="A638" i="28"/>
  <c r="A639" i="28"/>
  <c r="A640" i="28"/>
  <c r="A641" i="28"/>
  <c r="A642" i="28"/>
  <c r="A644" i="28"/>
  <c r="A645" i="28"/>
  <c r="A646" i="28"/>
  <c r="A647" i="28"/>
  <c r="A648" i="28"/>
  <c r="A649" i="28"/>
  <c r="A650" i="28"/>
  <c r="A652" i="28"/>
  <c r="A653" i="28"/>
  <c r="A654" i="28"/>
  <c r="A655" i="28"/>
  <c r="A656" i="28"/>
  <c r="A657" i="28"/>
  <c r="A658" i="28"/>
  <c r="A659" i="28"/>
  <c r="A660" i="28"/>
  <c r="A663" i="28"/>
  <c r="A664" i="28"/>
  <c r="A665" i="28"/>
  <c r="A666" i="28"/>
  <c r="A667" i="28"/>
  <c r="A668" i="28"/>
  <c r="A669" i="28"/>
  <c r="A670" i="28"/>
  <c r="A671" i="28"/>
  <c r="A674" i="28"/>
  <c r="A675" i="28"/>
  <c r="A676" i="28"/>
  <c r="A677" i="28"/>
  <c r="A678" i="28"/>
  <c r="A679" i="28"/>
  <c r="A680" i="28"/>
  <c r="A682" i="28"/>
  <c r="A683" i="28"/>
  <c r="A684" i="28"/>
  <c r="A685" i="28"/>
  <c r="A686" i="28"/>
  <c r="A687" i="28"/>
  <c r="A688" i="28"/>
  <c r="A690" i="28"/>
  <c r="A691" i="28"/>
  <c r="A692" i="28"/>
  <c r="A693" i="28"/>
  <c r="A694" i="28"/>
  <c r="A695" i="28"/>
  <c r="A696" i="28"/>
  <c r="A698" i="28"/>
  <c r="A699" i="28"/>
  <c r="A700" i="28"/>
  <c r="A701" i="28"/>
  <c r="A702" i="28"/>
  <c r="A703" i="28"/>
  <c r="A704" i="28"/>
  <c r="A706" i="28"/>
  <c r="A707" i="28"/>
  <c r="A708" i="28"/>
  <c r="A709" i="28"/>
  <c r="A710" i="28"/>
  <c r="A711" i="28"/>
  <c r="A712" i="28"/>
  <c r="A714" i="28"/>
  <c r="A715" i="28"/>
  <c r="A716" i="28"/>
  <c r="A717" i="28"/>
  <c r="A718" i="28"/>
  <c r="A719" i="28"/>
  <c r="A720" i="28"/>
  <c r="A724" i="28"/>
  <c r="A725" i="28"/>
  <c r="A726" i="28"/>
  <c r="A727" i="28"/>
  <c r="A728" i="28"/>
  <c r="A729" i="28"/>
  <c r="A730" i="28"/>
  <c r="A732" i="28"/>
  <c r="A733" i="28"/>
  <c r="A734" i="28"/>
  <c r="A735" i="28"/>
  <c r="A736" i="28"/>
  <c r="A737" i="28"/>
  <c r="A738" i="28"/>
  <c r="A740" i="28"/>
  <c r="A741" i="28"/>
  <c r="A742" i="28"/>
  <c r="A743" i="28"/>
  <c r="A744" i="28"/>
  <c r="A745" i="28"/>
  <c r="A746" i="28"/>
  <c r="A748" i="28"/>
  <c r="A749" i="28"/>
  <c r="A750" i="28"/>
  <c r="A751" i="28"/>
  <c r="A752" i="28"/>
  <c r="A753" i="28"/>
  <c r="A754" i="28"/>
  <c r="A756" i="28"/>
  <c r="A757" i="28"/>
  <c r="A758" i="28"/>
  <c r="A759" i="28"/>
  <c r="A760" i="28"/>
  <c r="A761" i="28"/>
  <c r="A762" i="28"/>
  <c r="A767" i="28"/>
  <c r="A768" i="28"/>
  <c r="A769" i="28"/>
  <c r="A770" i="28"/>
  <c r="A771" i="28"/>
  <c r="A772" i="28"/>
  <c r="A773" i="28"/>
  <c r="A775" i="28"/>
  <c r="A776" i="28"/>
  <c r="A777" i="28"/>
  <c r="A778" i="28"/>
  <c r="A779" i="28"/>
  <c r="A780" i="28"/>
  <c r="A781" i="28"/>
  <c r="A785" i="28"/>
  <c r="A786" i="28"/>
  <c r="A787" i="28"/>
  <c r="A788" i="28"/>
  <c r="A789" i="28"/>
  <c r="A790" i="28"/>
  <c r="A791" i="28"/>
  <c r="A793" i="28"/>
  <c r="A794" i="28"/>
  <c r="A795" i="28"/>
  <c r="A796" i="28"/>
  <c r="A797" i="28"/>
  <c r="A798" i="28"/>
  <c r="A799" i="28"/>
  <c r="A516" i="28"/>
  <c r="A518" i="28"/>
  <c r="A519" i="28"/>
  <c r="A520" i="28"/>
  <c r="A521" i="28"/>
  <c r="A522" i="28"/>
  <c r="A523" i="28"/>
  <c r="A524" i="28"/>
  <c r="A526" i="28"/>
  <c r="A527" i="28"/>
  <c r="A528" i="28"/>
  <c r="A529" i="28"/>
  <c r="A530" i="28"/>
  <c r="A531" i="28"/>
  <c r="A532" i="28"/>
  <c r="A534" i="28"/>
  <c r="A535" i="28"/>
  <c r="A536" i="28"/>
  <c r="A537" i="28"/>
  <c r="A538" i="28"/>
  <c r="A539" i="28"/>
  <c r="A540" i="28"/>
  <c r="A453" i="28"/>
  <c r="A454" i="28"/>
  <c r="A455" i="28"/>
  <c r="A456" i="28"/>
  <c r="A457" i="28"/>
  <c r="A458" i="28"/>
  <c r="A460" i="28"/>
  <c r="A461" i="28"/>
  <c r="A462" i="28"/>
  <c r="A463" i="28"/>
  <c r="A464" i="28"/>
  <c r="A465" i="28"/>
  <c r="A466" i="28"/>
  <c r="A468" i="28"/>
  <c r="A469" i="28"/>
  <c r="A470" i="28"/>
  <c r="A471" i="28"/>
  <c r="A472" i="28"/>
  <c r="A473" i="28"/>
  <c r="A474" i="28"/>
  <c r="A476" i="28"/>
  <c r="A477" i="28"/>
  <c r="A478" i="28"/>
  <c r="A479" i="28"/>
  <c r="A480" i="28"/>
  <c r="A481" i="28"/>
  <c r="A482" i="28"/>
  <c r="A484" i="28"/>
  <c r="A485" i="28"/>
  <c r="A486" i="28"/>
  <c r="A487" i="28"/>
  <c r="A488" i="28"/>
  <c r="A489" i="28"/>
  <c r="A490" i="28"/>
  <c r="A492" i="28"/>
  <c r="A493" i="28"/>
  <c r="A494" i="28"/>
  <c r="A495" i="28"/>
  <c r="A496" i="28"/>
  <c r="A497" i="28"/>
  <c r="A498" i="28"/>
  <c r="A500" i="28"/>
  <c r="A501" i="28"/>
  <c r="A502" i="28"/>
  <c r="A503" i="28"/>
  <c r="A504" i="28"/>
  <c r="A505" i="28"/>
  <c r="A506" i="28"/>
  <c r="A508" i="28"/>
  <c r="A509" i="28"/>
  <c r="A510" i="28"/>
  <c r="A511" i="28"/>
  <c r="A512" i="28"/>
  <c r="A513" i="28"/>
  <c r="A514" i="28"/>
  <c r="A452" i="28"/>
  <c r="A218" i="28" l="1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155" i="28"/>
  <c r="AG4" i="28"/>
  <c r="A150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87" i="28"/>
  <c r="C10" i="31"/>
  <c r="A11" i="9" s="1"/>
  <c r="C17" i="9" l="1"/>
  <c r="D16" i="9"/>
  <c r="D188" i="9" s="1"/>
  <c r="H17" i="9"/>
  <c r="G16" i="9"/>
  <c r="G195" i="9" s="1"/>
  <c r="I17" i="9"/>
  <c r="F17" i="9"/>
  <c r="J17" i="9"/>
  <c r="E16" i="9"/>
  <c r="E195" i="9" s="1"/>
  <c r="G17" i="9"/>
  <c r="H16" i="9"/>
  <c r="H191" i="9" s="1"/>
  <c r="D17" i="9"/>
  <c r="C16" i="9"/>
  <c r="E17" i="9"/>
  <c r="F16" i="9"/>
  <c r="F189" i="9" s="1"/>
  <c r="I16" i="9"/>
  <c r="I190" i="9" s="1"/>
  <c r="J16" i="9"/>
  <c r="J193" i="9" s="1"/>
  <c r="A5" i="28"/>
  <c r="A6" i="28"/>
  <c r="A7" i="28"/>
  <c r="A8" i="28"/>
  <c r="A9" i="28"/>
  <c r="A10" i="28"/>
  <c r="A12" i="28"/>
  <c r="A13" i="28"/>
  <c r="A14" i="28"/>
  <c r="A15" i="28"/>
  <c r="A16" i="28"/>
  <c r="A17" i="28"/>
  <c r="A18" i="28"/>
  <c r="A20" i="28"/>
  <c r="A21" i="28"/>
  <c r="A22" i="28"/>
  <c r="A23" i="28"/>
  <c r="A24" i="28"/>
  <c r="A25" i="28"/>
  <c r="A26" i="28"/>
  <c r="A28" i="28"/>
  <c r="A29" i="28"/>
  <c r="A30" i="28"/>
  <c r="A31" i="28"/>
  <c r="A32" i="28"/>
  <c r="A33" i="28"/>
  <c r="A34" i="28"/>
  <c r="A36" i="28"/>
  <c r="A37" i="28"/>
  <c r="A38" i="28"/>
  <c r="A39" i="28"/>
  <c r="A40" i="28"/>
  <c r="A41" i="28"/>
  <c r="A42" i="28"/>
  <c r="A44" i="28"/>
  <c r="A45" i="28"/>
  <c r="A46" i="28"/>
  <c r="A47" i="28"/>
  <c r="A48" i="28"/>
  <c r="A49" i="28"/>
  <c r="A50" i="28"/>
  <c r="A52" i="28"/>
  <c r="A53" i="28"/>
  <c r="A54" i="28"/>
  <c r="A55" i="28"/>
  <c r="A56" i="28"/>
  <c r="A57" i="28"/>
  <c r="A58" i="28"/>
  <c r="A60" i="28"/>
  <c r="A61" i="28"/>
  <c r="A62" i="28"/>
  <c r="A63" i="28"/>
  <c r="A64" i="28"/>
  <c r="A65" i="28"/>
  <c r="A66" i="28"/>
  <c r="A68" i="28"/>
  <c r="A69" i="28"/>
  <c r="A70" i="28"/>
  <c r="A71" i="28"/>
  <c r="A72" i="28"/>
  <c r="A73" i="28"/>
  <c r="A74" i="28"/>
  <c r="A76" i="28"/>
  <c r="A77" i="28"/>
  <c r="A78" i="28"/>
  <c r="A79" i="28"/>
  <c r="A80" i="28"/>
  <c r="A81" i="28"/>
  <c r="A82" i="28"/>
  <c r="A4" i="28"/>
  <c r="I195" i="9" l="1"/>
  <c r="C195" i="9"/>
  <c r="H195" i="9"/>
  <c r="J195" i="9"/>
  <c r="D195" i="9"/>
  <c r="C192" i="9"/>
  <c r="F195" i="9"/>
  <c r="H190" i="9"/>
  <c r="J190" i="9"/>
  <c r="E192" i="9"/>
  <c r="G188" i="9"/>
  <c r="F192" i="9"/>
  <c r="D187" i="9"/>
  <c r="G187" i="9"/>
  <c r="J187" i="9"/>
  <c r="E189" i="9"/>
  <c r="C189" i="9"/>
  <c r="I193" i="9"/>
  <c r="C187" i="9"/>
  <c r="C188" i="9"/>
  <c r="H192" i="9"/>
  <c r="J194" i="9"/>
  <c r="F187" i="9"/>
  <c r="H187" i="9"/>
  <c r="I187" i="9"/>
  <c r="D189" i="9"/>
  <c r="E188" i="9"/>
  <c r="D192" i="9"/>
  <c r="H188" i="9"/>
  <c r="G192" i="9"/>
  <c r="F188" i="9"/>
  <c r="E187" i="9"/>
  <c r="G189" i="9"/>
  <c r="AI76" i="28"/>
  <c r="AI77" i="28"/>
  <c r="AI78" i="28"/>
  <c r="AI79" i="28"/>
  <c r="J47" i="9" s="1"/>
  <c r="AI80" i="28"/>
  <c r="AI81" i="28"/>
  <c r="AI82" i="28"/>
  <c r="AP5" i="28"/>
  <c r="AP6" i="28"/>
  <c r="AP7" i="28"/>
  <c r="AP8" i="28"/>
  <c r="AP9" i="28"/>
  <c r="AP10" i="28"/>
  <c r="AP12" i="28"/>
  <c r="AP13" i="28"/>
  <c r="AP14" i="28"/>
  <c r="AP15" i="28"/>
  <c r="AP16" i="28"/>
  <c r="AP17" i="28"/>
  <c r="AP18" i="28"/>
  <c r="AP20" i="28"/>
  <c r="AP21" i="28"/>
  <c r="AP22" i="28"/>
  <c r="AP23" i="28"/>
  <c r="C46" i="9" s="1"/>
  <c r="AP24" i="28"/>
  <c r="AP25" i="28"/>
  <c r="AP26" i="28"/>
  <c r="AP28" i="28"/>
  <c r="AP29" i="28"/>
  <c r="AP30" i="28"/>
  <c r="AP31" i="28"/>
  <c r="D46" i="9" s="1"/>
  <c r="AP32" i="28"/>
  <c r="AP33" i="28"/>
  <c r="AP34" i="28"/>
  <c r="AP36" i="28"/>
  <c r="AP37" i="28"/>
  <c r="AP38" i="28"/>
  <c r="AP39" i="28"/>
  <c r="E46" i="9" s="1"/>
  <c r="AP40" i="28"/>
  <c r="AP41" i="28"/>
  <c r="AP42" i="28"/>
  <c r="AP44" i="28"/>
  <c r="AP45" i="28"/>
  <c r="AP46" i="28"/>
  <c r="AP47" i="28"/>
  <c r="F46" i="9" s="1"/>
  <c r="AP48" i="28"/>
  <c r="AP49" i="28"/>
  <c r="AP50" i="28"/>
  <c r="AP52" i="28"/>
  <c r="AP53" i="28"/>
  <c r="AP54" i="28"/>
  <c r="AP55" i="28"/>
  <c r="G46" i="9" s="1"/>
  <c r="AP56" i="28"/>
  <c r="AP57" i="28"/>
  <c r="AP58" i="28"/>
  <c r="AP60" i="28"/>
  <c r="AP61" i="28"/>
  <c r="AP62" i="28"/>
  <c r="AP63" i="28"/>
  <c r="H46" i="9" s="1"/>
  <c r="AP64" i="28"/>
  <c r="AP65" i="28"/>
  <c r="AP66" i="28"/>
  <c r="AP68" i="28"/>
  <c r="AP69" i="28"/>
  <c r="AP70" i="28"/>
  <c r="AP71" i="28"/>
  <c r="I46" i="9" s="1"/>
  <c r="AP72" i="28"/>
  <c r="AP73" i="28"/>
  <c r="AP74" i="28"/>
  <c r="AP76" i="28"/>
  <c r="AP77" i="28"/>
  <c r="AP78" i="28"/>
  <c r="AP79" i="28"/>
  <c r="AP80" i="28"/>
  <c r="AP81" i="28"/>
  <c r="AP82" i="28"/>
  <c r="AO5" i="28"/>
  <c r="AO6" i="28"/>
  <c r="AO7" i="28"/>
  <c r="AO8" i="28"/>
  <c r="AO9" i="28"/>
  <c r="AO10" i="28"/>
  <c r="AO12" i="28"/>
  <c r="AO13" i="28"/>
  <c r="AO14" i="28"/>
  <c r="AO15" i="28"/>
  <c r="AO16" i="28"/>
  <c r="AO17" i="28"/>
  <c r="AO18" i="28"/>
  <c r="AO20" i="28"/>
  <c r="AO21" i="28"/>
  <c r="AO22" i="28"/>
  <c r="AO23" i="28"/>
  <c r="C45" i="9" s="1"/>
  <c r="AO24" i="28"/>
  <c r="AO25" i="28"/>
  <c r="AO26" i="28"/>
  <c r="AO28" i="28"/>
  <c r="AO29" i="28"/>
  <c r="AO30" i="28"/>
  <c r="AO31" i="28"/>
  <c r="D45" i="9" s="1"/>
  <c r="AO32" i="28"/>
  <c r="AO33" i="28"/>
  <c r="AO34" i="28"/>
  <c r="AO36" i="28"/>
  <c r="AO37" i="28"/>
  <c r="AO38" i="28"/>
  <c r="AO39" i="28"/>
  <c r="E45" i="9" s="1"/>
  <c r="AO40" i="28"/>
  <c r="AO41" i="28"/>
  <c r="AO42" i="28"/>
  <c r="AO44" i="28"/>
  <c r="AO45" i="28"/>
  <c r="AO46" i="28"/>
  <c r="AO47" i="28"/>
  <c r="F45" i="9" s="1"/>
  <c r="AO48" i="28"/>
  <c r="AO49" i="28"/>
  <c r="AO50" i="28"/>
  <c r="AO52" i="28"/>
  <c r="AO53" i="28"/>
  <c r="AO54" i="28"/>
  <c r="AO55" i="28"/>
  <c r="G45" i="9" s="1"/>
  <c r="AO56" i="28"/>
  <c r="AO57" i="28"/>
  <c r="AO58" i="28"/>
  <c r="AO60" i="28"/>
  <c r="AO61" i="28"/>
  <c r="AO62" i="28"/>
  <c r="AO63" i="28"/>
  <c r="H45" i="9" s="1"/>
  <c r="AO64" i="28"/>
  <c r="AO65" i="28"/>
  <c r="AO66" i="28"/>
  <c r="AO68" i="28"/>
  <c r="AO69" i="28"/>
  <c r="AO70" i="28"/>
  <c r="AO71" i="28"/>
  <c r="I45" i="9" s="1"/>
  <c r="AO72" i="28"/>
  <c r="AO73" i="28"/>
  <c r="AO74" i="28"/>
  <c r="AO76" i="28"/>
  <c r="AO77" i="28"/>
  <c r="AO78" i="28"/>
  <c r="AO79" i="28"/>
  <c r="J45" i="9" s="1"/>
  <c r="AO80" i="28"/>
  <c r="AO81" i="28"/>
  <c r="AO82" i="28"/>
  <c r="AP4" i="28"/>
  <c r="AO4" i="28"/>
  <c r="AI68" i="28"/>
  <c r="AI69" i="28"/>
  <c r="AI70" i="28"/>
  <c r="AI71" i="28"/>
  <c r="I47" i="9" s="1"/>
  <c r="AI72" i="28"/>
  <c r="AI73" i="28"/>
  <c r="AI74" i="28"/>
  <c r="AV68" i="28"/>
  <c r="AV69" i="28"/>
  <c r="AV70" i="28"/>
  <c r="AV71" i="28"/>
  <c r="I54" i="9" s="1"/>
  <c r="AV72" i="28"/>
  <c r="AV73" i="28"/>
  <c r="AV74" i="28"/>
  <c r="AV76" i="28"/>
  <c r="AV77" i="28"/>
  <c r="AV78" i="28"/>
  <c r="AV79" i="28"/>
  <c r="J54" i="9" s="1"/>
  <c r="AV80" i="28"/>
  <c r="AV81" i="28"/>
  <c r="AV82" i="28"/>
  <c r="AU68" i="28"/>
  <c r="AU69" i="28"/>
  <c r="AU70" i="28"/>
  <c r="AU71" i="28"/>
  <c r="I53" i="9" s="1"/>
  <c r="AU72" i="28"/>
  <c r="AU73" i="28"/>
  <c r="AU74" i="28"/>
  <c r="AU76" i="28"/>
  <c r="AU77" i="28"/>
  <c r="AU78" i="28"/>
  <c r="AU79" i="28"/>
  <c r="J53" i="9" s="1"/>
  <c r="AU80" i="28"/>
  <c r="AU81" i="28"/>
  <c r="AU82" i="28"/>
  <c r="AT68" i="28"/>
  <c r="AT69" i="28"/>
  <c r="AT70" i="28"/>
  <c r="AT71" i="28"/>
  <c r="I52" i="9" s="1"/>
  <c r="AT72" i="28"/>
  <c r="AT73" i="28"/>
  <c r="AT74" i="28"/>
  <c r="AT76" i="28"/>
  <c r="AT77" i="28"/>
  <c r="AT78" i="28"/>
  <c r="AT79" i="28"/>
  <c r="J52" i="9" s="1"/>
  <c r="AT80" i="28"/>
  <c r="AT81" i="28"/>
  <c r="AT82" i="28"/>
  <c r="AS68" i="28"/>
  <c r="AS69" i="28"/>
  <c r="AS70" i="28"/>
  <c r="AS71" i="28"/>
  <c r="I50" i="9" s="1"/>
  <c r="AS72" i="28"/>
  <c r="AS73" i="28"/>
  <c r="AS74" i="28"/>
  <c r="AS76" i="28"/>
  <c r="AS77" i="28"/>
  <c r="AS78" i="28"/>
  <c r="AS79" i="28"/>
  <c r="J50" i="9" s="1"/>
  <c r="AS80" i="28"/>
  <c r="AS81" i="28"/>
  <c r="AS82" i="28"/>
  <c r="AR68" i="28"/>
  <c r="AR69" i="28"/>
  <c r="AR70" i="28"/>
  <c r="AR71" i="28"/>
  <c r="I49" i="9" s="1"/>
  <c r="AR72" i="28"/>
  <c r="AR73" i="28"/>
  <c r="AR74" i="28"/>
  <c r="AR76" i="28"/>
  <c r="AR77" i="28"/>
  <c r="AR78" i="28"/>
  <c r="AR79" i="28"/>
  <c r="J49" i="9" s="1"/>
  <c r="AR80" i="28"/>
  <c r="AR81" i="28"/>
  <c r="AR82" i="28"/>
  <c r="AQ68" i="28"/>
  <c r="AQ69" i="28"/>
  <c r="AQ70" i="28"/>
  <c r="AQ71" i="28"/>
  <c r="I48" i="9" s="1"/>
  <c r="AQ72" i="28"/>
  <c r="AQ73" i="28"/>
  <c r="AQ74" i="28"/>
  <c r="AQ76" i="28"/>
  <c r="AQ77" i="28"/>
  <c r="AQ78" i="28"/>
  <c r="AQ79" i="28"/>
  <c r="J48" i="9" s="1"/>
  <c r="AQ80" i="28"/>
  <c r="AQ81" i="28"/>
  <c r="AQ82" i="28"/>
  <c r="AN68" i="28"/>
  <c r="AN69" i="28"/>
  <c r="AN70" i="28"/>
  <c r="AN71" i="28"/>
  <c r="I44" i="9" s="1"/>
  <c r="AN72" i="28"/>
  <c r="AN73" i="28"/>
  <c r="AN74" i="28"/>
  <c r="AN76" i="28"/>
  <c r="AN77" i="28"/>
  <c r="AN78" i="28"/>
  <c r="AN79" i="28"/>
  <c r="J44" i="9" s="1"/>
  <c r="AN80" i="28"/>
  <c r="AN81" i="28"/>
  <c r="AN82" i="28"/>
  <c r="AM68" i="28"/>
  <c r="AM69" i="28"/>
  <c r="AM70" i="28"/>
  <c r="AM71" i="28"/>
  <c r="I43" i="9" s="1"/>
  <c r="AM72" i="28"/>
  <c r="AM73" i="28"/>
  <c r="AM74" i="28"/>
  <c r="AM76" i="28"/>
  <c r="AM77" i="28"/>
  <c r="AM78" i="28"/>
  <c r="AM79" i="28"/>
  <c r="J43" i="9" s="1"/>
  <c r="AM80" i="28"/>
  <c r="AM81" i="28"/>
  <c r="AM82" i="28"/>
  <c r="AL68" i="28"/>
  <c r="AL69" i="28"/>
  <c r="AL70" i="28"/>
  <c r="AL71" i="28"/>
  <c r="I42" i="9" s="1"/>
  <c r="AL72" i="28"/>
  <c r="AL73" i="28"/>
  <c r="AL74" i="28"/>
  <c r="AL76" i="28"/>
  <c r="AL77" i="28"/>
  <c r="AL78" i="28"/>
  <c r="AL79" i="28"/>
  <c r="J42" i="9" s="1"/>
  <c r="AL80" i="28"/>
  <c r="AL81" i="28"/>
  <c r="AL82" i="28"/>
  <c r="AK68" i="28"/>
  <c r="AK69" i="28"/>
  <c r="AK70" i="28"/>
  <c r="AK71" i="28"/>
  <c r="I41" i="9" s="1"/>
  <c r="AK72" i="28"/>
  <c r="AK73" i="28"/>
  <c r="AK74" i="28"/>
  <c r="AK76" i="28"/>
  <c r="AK77" i="28"/>
  <c r="AK78" i="28"/>
  <c r="AK79" i="28"/>
  <c r="J41" i="9" s="1"/>
  <c r="AK80" i="28"/>
  <c r="AK81" i="28"/>
  <c r="AK82" i="28"/>
  <c r="AJ68" i="28"/>
  <c r="AJ69" i="28"/>
  <c r="AJ70" i="28"/>
  <c r="AJ71" i="28"/>
  <c r="I51" i="9" s="1"/>
  <c r="AJ72" i="28"/>
  <c r="AJ73" i="28"/>
  <c r="AJ74" i="28"/>
  <c r="AJ76" i="28"/>
  <c r="AJ77" i="28"/>
  <c r="AJ78" i="28"/>
  <c r="AJ79" i="28"/>
  <c r="J51" i="9" s="1"/>
  <c r="AJ80" i="28"/>
  <c r="AJ81" i="28"/>
  <c r="AJ82" i="28"/>
  <c r="AH68" i="28"/>
  <c r="AH69" i="28"/>
  <c r="AH70" i="28"/>
  <c r="AH71" i="28"/>
  <c r="I39" i="9" s="1"/>
  <c r="AH72" i="28"/>
  <c r="AH73" i="28"/>
  <c r="AH74" i="28"/>
  <c r="AH76" i="28"/>
  <c r="AH77" i="28"/>
  <c r="AH78" i="28"/>
  <c r="AH79" i="28"/>
  <c r="J39" i="9" s="1"/>
  <c r="AH80" i="28"/>
  <c r="AH81" i="28"/>
  <c r="AH82" i="28"/>
  <c r="AG68" i="28"/>
  <c r="AG69" i="28"/>
  <c r="AG70" i="28"/>
  <c r="AG71" i="28"/>
  <c r="I40" i="9" s="1"/>
  <c r="AG72" i="28"/>
  <c r="AG73" i="28"/>
  <c r="AG74" i="28"/>
  <c r="AG76" i="28"/>
  <c r="AG77" i="28"/>
  <c r="AG78" i="28"/>
  <c r="AG79" i="28"/>
  <c r="J40" i="9" s="1"/>
  <c r="AG80" i="28"/>
  <c r="AG81" i="28"/>
  <c r="AG82" i="28"/>
  <c r="AU5" i="28"/>
  <c r="AU6" i="28"/>
  <c r="AU7" i="28"/>
  <c r="AU8" i="28"/>
  <c r="AU9" i="28"/>
  <c r="AU10" i="28"/>
  <c r="AU12" i="28"/>
  <c r="AU13" i="28"/>
  <c r="AU14" i="28"/>
  <c r="AU15" i="28"/>
  <c r="AU16" i="28"/>
  <c r="AU17" i="28"/>
  <c r="AU18" i="28"/>
  <c r="AU20" i="28"/>
  <c r="AU21" i="28"/>
  <c r="AU22" i="28"/>
  <c r="AU23" i="28"/>
  <c r="C53" i="9" s="1"/>
  <c r="AU24" i="28"/>
  <c r="AU25" i="28"/>
  <c r="AU26" i="28"/>
  <c r="AU28" i="28"/>
  <c r="AU29" i="28"/>
  <c r="AU30" i="28"/>
  <c r="AU31" i="28"/>
  <c r="D53" i="9" s="1"/>
  <c r="AU32" i="28"/>
  <c r="AU33" i="28"/>
  <c r="AU34" i="28"/>
  <c r="AU36" i="28"/>
  <c r="AU37" i="28"/>
  <c r="AU38" i="28"/>
  <c r="AU39" i="28"/>
  <c r="E53" i="9" s="1"/>
  <c r="AU40" i="28"/>
  <c r="AU41" i="28"/>
  <c r="AU42" i="28"/>
  <c r="AU44" i="28"/>
  <c r="AU45" i="28"/>
  <c r="AU46" i="28"/>
  <c r="AU47" i="28"/>
  <c r="F53" i="9" s="1"/>
  <c r="AU48" i="28"/>
  <c r="AU49" i="28"/>
  <c r="AU50" i="28"/>
  <c r="AU52" i="28"/>
  <c r="AU53" i="28"/>
  <c r="AU54" i="28"/>
  <c r="AU55" i="28"/>
  <c r="G53" i="9" s="1"/>
  <c r="AU56" i="28"/>
  <c r="AU57" i="28"/>
  <c r="AU58" i="28"/>
  <c r="AU60" i="28"/>
  <c r="AU61" i="28"/>
  <c r="AU62" i="28"/>
  <c r="AU63" i="28"/>
  <c r="H53" i="9" s="1"/>
  <c r="AU64" i="28"/>
  <c r="AU65" i="28"/>
  <c r="AU66" i="28"/>
  <c r="AU4" i="28"/>
  <c r="AT5" i="28"/>
  <c r="AT6" i="28"/>
  <c r="AT7" i="28"/>
  <c r="AT8" i="28"/>
  <c r="AT9" i="28"/>
  <c r="AT10" i="28"/>
  <c r="AT12" i="28"/>
  <c r="AT13" i="28"/>
  <c r="AT14" i="28"/>
  <c r="AT15" i="28"/>
  <c r="AT16" i="28"/>
  <c r="AT17" i="28"/>
  <c r="AT18" i="28"/>
  <c r="AT20" i="28"/>
  <c r="AT21" i="28"/>
  <c r="AT22" i="28"/>
  <c r="AT23" i="28"/>
  <c r="AT24" i="28"/>
  <c r="AT25" i="28"/>
  <c r="AT26" i="28"/>
  <c r="AT28" i="28"/>
  <c r="AT29" i="28"/>
  <c r="AT30" i="28"/>
  <c r="AT31" i="28"/>
  <c r="AT32" i="28"/>
  <c r="AT33" i="28"/>
  <c r="AT34" i="28"/>
  <c r="AT36" i="28"/>
  <c r="AT37" i="28"/>
  <c r="AT38" i="28"/>
  <c r="AT39" i="28"/>
  <c r="AT40" i="28"/>
  <c r="AT41" i="28"/>
  <c r="AT42" i="28"/>
  <c r="AT44" i="28"/>
  <c r="AT45" i="28"/>
  <c r="AT46" i="28"/>
  <c r="AT47" i="28"/>
  <c r="AT48" i="28"/>
  <c r="AT49" i="28"/>
  <c r="AT50" i="28"/>
  <c r="AT52" i="28"/>
  <c r="AT53" i="28"/>
  <c r="AT54" i="28"/>
  <c r="AT55" i="28"/>
  <c r="G52" i="9" s="1"/>
  <c r="AT56" i="28"/>
  <c r="AT57" i="28"/>
  <c r="AT58" i="28"/>
  <c r="AT60" i="28"/>
  <c r="AT61" i="28"/>
  <c r="AT62" i="28"/>
  <c r="AT63" i="28"/>
  <c r="H52" i="9" s="1"/>
  <c r="AT64" i="28"/>
  <c r="AT65" i="28"/>
  <c r="AT66" i="28"/>
  <c r="AT4" i="28"/>
  <c r="AL5" i="28"/>
  <c r="AL6" i="28"/>
  <c r="AL7" i="28"/>
  <c r="AL8" i="28"/>
  <c r="AL9" i="28"/>
  <c r="AL10" i="28"/>
  <c r="AL12" i="28"/>
  <c r="AL13" i="28"/>
  <c r="AL14" i="28"/>
  <c r="AL15" i="28"/>
  <c r="AL16" i="28"/>
  <c r="AL17" i="28"/>
  <c r="AL18" i="28"/>
  <c r="AL20" i="28"/>
  <c r="AL21" i="28"/>
  <c r="AL22" i="28"/>
  <c r="AL23" i="28"/>
  <c r="C42" i="9" s="1"/>
  <c r="AL24" i="28"/>
  <c r="AL25" i="28"/>
  <c r="AL26" i="28"/>
  <c r="AL28" i="28"/>
  <c r="AL29" i="28"/>
  <c r="AL30" i="28"/>
  <c r="AL31" i="28"/>
  <c r="D42" i="9" s="1"/>
  <c r="AL32" i="28"/>
  <c r="AL33" i="28"/>
  <c r="AL34" i="28"/>
  <c r="AL36" i="28"/>
  <c r="AL37" i="28"/>
  <c r="AL38" i="28"/>
  <c r="AL39" i="28"/>
  <c r="E42" i="9" s="1"/>
  <c r="AL40" i="28"/>
  <c r="AL41" i="28"/>
  <c r="AL42" i="28"/>
  <c r="AL44" i="28"/>
  <c r="AL45" i="28"/>
  <c r="AL46" i="28"/>
  <c r="AL47" i="28"/>
  <c r="F42" i="9" s="1"/>
  <c r="AL48" i="28"/>
  <c r="AL49" i="28"/>
  <c r="AL50" i="28"/>
  <c r="AL52" i="28"/>
  <c r="AL53" i="28"/>
  <c r="AL54" i="28"/>
  <c r="AL55" i="28"/>
  <c r="G42" i="9" s="1"/>
  <c r="AL56" i="28"/>
  <c r="AL57" i="28"/>
  <c r="AL58" i="28"/>
  <c r="AL60" i="28"/>
  <c r="AL61" i="28"/>
  <c r="AL62" i="28"/>
  <c r="AL63" i="28"/>
  <c r="H42" i="9" s="1"/>
  <c r="AL64" i="28"/>
  <c r="AL65" i="28"/>
  <c r="AL66" i="28"/>
  <c r="AL4" i="28"/>
  <c r="AM5" i="28"/>
  <c r="AM6" i="28"/>
  <c r="AM7" i="28"/>
  <c r="AM8" i="28"/>
  <c r="AM9" i="28"/>
  <c r="AM10" i="28"/>
  <c r="AM12" i="28"/>
  <c r="AM13" i="28"/>
  <c r="AM14" i="28"/>
  <c r="AM15" i="28"/>
  <c r="AM16" i="28"/>
  <c r="AM17" i="28"/>
  <c r="AM18" i="28"/>
  <c r="AM20" i="28"/>
  <c r="AM21" i="28"/>
  <c r="AM22" i="28"/>
  <c r="AM23" i="28"/>
  <c r="C43" i="9" s="1"/>
  <c r="AM24" i="28"/>
  <c r="AM25" i="28"/>
  <c r="AM26" i="28"/>
  <c r="AM28" i="28"/>
  <c r="AM29" i="28"/>
  <c r="AM30" i="28"/>
  <c r="AM31" i="28"/>
  <c r="D43" i="9" s="1"/>
  <c r="AM32" i="28"/>
  <c r="AM33" i="28"/>
  <c r="AM34" i="28"/>
  <c r="AM36" i="28"/>
  <c r="AM37" i="28"/>
  <c r="AM38" i="28"/>
  <c r="AM39" i="28"/>
  <c r="E43" i="9" s="1"/>
  <c r="AM40" i="28"/>
  <c r="AM41" i="28"/>
  <c r="AM42" i="28"/>
  <c r="AM44" i="28"/>
  <c r="AM45" i="28"/>
  <c r="AM46" i="28"/>
  <c r="AM47" i="28"/>
  <c r="F43" i="9" s="1"/>
  <c r="AM48" i="28"/>
  <c r="AM49" i="28"/>
  <c r="AM50" i="28"/>
  <c r="AM52" i="28"/>
  <c r="AM53" i="28"/>
  <c r="AM54" i="28"/>
  <c r="AM55" i="28"/>
  <c r="G43" i="9" s="1"/>
  <c r="AM56" i="28"/>
  <c r="AM57" i="28"/>
  <c r="AM58" i="28"/>
  <c r="AM60" i="28"/>
  <c r="AM61" i="28"/>
  <c r="AM62" i="28"/>
  <c r="AM63" i="28"/>
  <c r="H43" i="9" s="1"/>
  <c r="AM64" i="28"/>
  <c r="AM65" i="28"/>
  <c r="AM66" i="28"/>
  <c r="AM4" i="28"/>
  <c r="D218" i="28"/>
  <c r="D150" i="28"/>
  <c r="N218" i="28"/>
  <c r="C204" i="9" l="1"/>
  <c r="C212" i="9"/>
  <c r="C788" i="28"/>
  <c r="C791" i="28"/>
  <c r="C785" i="28"/>
  <c r="C789" i="28"/>
  <c r="C790" i="28"/>
  <c r="C787" i="28"/>
  <c r="C786" i="28"/>
  <c r="D142" i="28"/>
  <c r="C784" i="28" l="1"/>
  <c r="I194" i="9"/>
  <c r="AV5" i="28" l="1"/>
  <c r="AV6" i="28"/>
  <c r="AV7" i="28"/>
  <c r="AV8" i="28"/>
  <c r="AV9" i="28"/>
  <c r="AV10" i="28"/>
  <c r="AV12" i="28"/>
  <c r="AV13" i="28"/>
  <c r="AV14" i="28"/>
  <c r="AV15" i="28"/>
  <c r="AV16" i="28"/>
  <c r="AV17" i="28"/>
  <c r="AV18" i="28"/>
  <c r="AV20" i="28"/>
  <c r="AV21" i="28"/>
  <c r="AV22" i="28"/>
  <c r="AV23" i="28"/>
  <c r="C54" i="9" s="1"/>
  <c r="AV24" i="28"/>
  <c r="AV25" i="28"/>
  <c r="AV26" i="28"/>
  <c r="AV28" i="28"/>
  <c r="AV29" i="28"/>
  <c r="AV30" i="28"/>
  <c r="AV31" i="28"/>
  <c r="D54" i="9" s="1"/>
  <c r="AV32" i="28"/>
  <c r="AV33" i="28"/>
  <c r="AV34" i="28"/>
  <c r="AV36" i="28"/>
  <c r="AV37" i="28"/>
  <c r="AV38" i="28"/>
  <c r="AV39" i="28"/>
  <c r="E54" i="9" s="1"/>
  <c r="AV40" i="28"/>
  <c r="AV41" i="28"/>
  <c r="AV42" i="28"/>
  <c r="AV44" i="28"/>
  <c r="AV45" i="28"/>
  <c r="AV46" i="28"/>
  <c r="AV47" i="28"/>
  <c r="F54" i="9" s="1"/>
  <c r="AV48" i="28"/>
  <c r="AV49" i="28"/>
  <c r="AV50" i="28"/>
  <c r="AV52" i="28"/>
  <c r="AV53" i="28"/>
  <c r="AV54" i="28"/>
  <c r="AV55" i="28"/>
  <c r="G54" i="9" s="1"/>
  <c r="AV56" i="28"/>
  <c r="AV57" i="28"/>
  <c r="AV58" i="28"/>
  <c r="AV60" i="28"/>
  <c r="AV61" i="28"/>
  <c r="AV62" i="28"/>
  <c r="AV63" i="28"/>
  <c r="H54" i="9" s="1"/>
  <c r="AV64" i="28"/>
  <c r="AV65" i="28"/>
  <c r="AV66" i="28"/>
  <c r="AV4" i="28"/>
  <c r="AQ5" i="28"/>
  <c r="AR5" i="28"/>
  <c r="AS5" i="28"/>
  <c r="AQ6" i="28"/>
  <c r="AR6" i="28"/>
  <c r="AS6" i="28"/>
  <c r="AQ7" i="28"/>
  <c r="AR7" i="28"/>
  <c r="AS7" i="28"/>
  <c r="AQ8" i="28"/>
  <c r="AR8" i="28"/>
  <c r="AS8" i="28"/>
  <c r="AQ9" i="28"/>
  <c r="AR9" i="28"/>
  <c r="AS9" i="28"/>
  <c r="AQ10" i="28"/>
  <c r="AR10" i="28"/>
  <c r="AS10" i="28"/>
  <c r="AQ12" i="28"/>
  <c r="AR12" i="28"/>
  <c r="AS12" i="28"/>
  <c r="AQ13" i="28"/>
  <c r="AR13" i="28"/>
  <c r="AS13" i="28"/>
  <c r="AQ14" i="28"/>
  <c r="AR14" i="28"/>
  <c r="AS14" i="28"/>
  <c r="AQ15" i="28"/>
  <c r="AR15" i="28"/>
  <c r="AS15" i="28"/>
  <c r="AQ16" i="28"/>
  <c r="AR16" i="28"/>
  <c r="AS16" i="28"/>
  <c r="AQ17" i="28"/>
  <c r="AR17" i="28"/>
  <c r="AS17" i="28"/>
  <c r="AQ18" i="28"/>
  <c r="AR18" i="28"/>
  <c r="AS18" i="28"/>
  <c r="AQ20" i="28"/>
  <c r="AR20" i="28"/>
  <c r="AS20" i="28"/>
  <c r="AQ21" i="28"/>
  <c r="AR21" i="28"/>
  <c r="AS21" i="28"/>
  <c r="AQ22" i="28"/>
  <c r="AR22" i="28"/>
  <c r="AS22" i="28"/>
  <c r="AQ23" i="28"/>
  <c r="C48" i="9" s="1"/>
  <c r="AR23" i="28"/>
  <c r="C49" i="9" s="1"/>
  <c r="AS23" i="28"/>
  <c r="C50" i="9" s="1"/>
  <c r="AQ24" i="28"/>
  <c r="AR24" i="28"/>
  <c r="AS24" i="28"/>
  <c r="AQ25" i="28"/>
  <c r="AR25" i="28"/>
  <c r="AS25" i="28"/>
  <c r="AQ26" i="28"/>
  <c r="AR26" i="28"/>
  <c r="AS26" i="28"/>
  <c r="AQ28" i="28"/>
  <c r="AR28" i="28"/>
  <c r="AS28" i="28"/>
  <c r="AQ29" i="28"/>
  <c r="AR29" i="28"/>
  <c r="AS29" i="28"/>
  <c r="AQ30" i="28"/>
  <c r="AR30" i="28"/>
  <c r="AS30" i="28"/>
  <c r="AQ31" i="28"/>
  <c r="D48" i="9" s="1"/>
  <c r="AR31" i="28"/>
  <c r="D49" i="9" s="1"/>
  <c r="AS31" i="28"/>
  <c r="D50" i="9" s="1"/>
  <c r="AQ32" i="28"/>
  <c r="AR32" i="28"/>
  <c r="AS32" i="28"/>
  <c r="AQ33" i="28"/>
  <c r="AR33" i="28"/>
  <c r="AS33" i="28"/>
  <c r="AQ34" i="28"/>
  <c r="AR34" i="28"/>
  <c r="AS34" i="28"/>
  <c r="AQ36" i="28"/>
  <c r="AR36" i="28"/>
  <c r="AS36" i="28"/>
  <c r="AQ37" i="28"/>
  <c r="AR37" i="28"/>
  <c r="AS37" i="28"/>
  <c r="AQ38" i="28"/>
  <c r="AR38" i="28"/>
  <c r="AS38" i="28"/>
  <c r="AQ39" i="28"/>
  <c r="E48" i="9" s="1"/>
  <c r="AR39" i="28"/>
  <c r="E49" i="9" s="1"/>
  <c r="AS39" i="28"/>
  <c r="E50" i="9" s="1"/>
  <c r="AQ40" i="28"/>
  <c r="AR40" i="28"/>
  <c r="AS40" i="28"/>
  <c r="AQ41" i="28"/>
  <c r="AR41" i="28"/>
  <c r="AS41" i="28"/>
  <c r="AQ42" i="28"/>
  <c r="AR42" i="28"/>
  <c r="AS42" i="28"/>
  <c r="AQ44" i="28"/>
  <c r="AR44" i="28"/>
  <c r="AS44" i="28"/>
  <c r="AQ45" i="28"/>
  <c r="AR45" i="28"/>
  <c r="AS45" i="28"/>
  <c r="AQ46" i="28"/>
  <c r="AR46" i="28"/>
  <c r="AS46" i="28"/>
  <c r="AQ47" i="28"/>
  <c r="F48" i="9" s="1"/>
  <c r="AR47" i="28"/>
  <c r="F49" i="9" s="1"/>
  <c r="AS47" i="28"/>
  <c r="F50" i="9" s="1"/>
  <c r="AQ48" i="28"/>
  <c r="AR48" i="28"/>
  <c r="AS48" i="28"/>
  <c r="AQ49" i="28"/>
  <c r="AR49" i="28"/>
  <c r="AS49" i="28"/>
  <c r="AQ50" i="28"/>
  <c r="AR50" i="28"/>
  <c r="AS50" i="28"/>
  <c r="AQ52" i="28"/>
  <c r="AR52" i="28"/>
  <c r="AS52" i="28"/>
  <c r="AQ53" i="28"/>
  <c r="AR53" i="28"/>
  <c r="AS53" i="28"/>
  <c r="AQ54" i="28"/>
  <c r="AR54" i="28"/>
  <c r="AS54" i="28"/>
  <c r="AQ55" i="28"/>
  <c r="G48" i="9" s="1"/>
  <c r="AR55" i="28"/>
  <c r="G49" i="9" s="1"/>
  <c r="AS55" i="28"/>
  <c r="G50" i="9" s="1"/>
  <c r="AQ56" i="28"/>
  <c r="AR56" i="28"/>
  <c r="AS56" i="28"/>
  <c r="AQ57" i="28"/>
  <c r="AR57" i="28"/>
  <c r="AS57" i="28"/>
  <c r="AQ58" i="28"/>
  <c r="AR58" i="28"/>
  <c r="AS58" i="28"/>
  <c r="AQ60" i="28"/>
  <c r="AR60" i="28"/>
  <c r="AS60" i="28"/>
  <c r="AQ61" i="28"/>
  <c r="AR61" i="28"/>
  <c r="AS61" i="28"/>
  <c r="AQ62" i="28"/>
  <c r="AR62" i="28"/>
  <c r="AS62" i="28"/>
  <c r="AQ63" i="28"/>
  <c r="H48" i="9" s="1"/>
  <c r="AR63" i="28"/>
  <c r="H49" i="9" s="1"/>
  <c r="AS63" i="28"/>
  <c r="H50" i="9" s="1"/>
  <c r="AQ64" i="28"/>
  <c r="AR64" i="28"/>
  <c r="AS64" i="28"/>
  <c r="AQ65" i="28"/>
  <c r="AR65" i="28"/>
  <c r="AS65" i="28"/>
  <c r="AQ66" i="28"/>
  <c r="AR66" i="28"/>
  <c r="AS66" i="28"/>
  <c r="AS4" i="28"/>
  <c r="AR4" i="28"/>
  <c r="AQ4" i="28"/>
  <c r="AN5" i="28"/>
  <c r="AN6" i="28"/>
  <c r="AN7" i="28"/>
  <c r="AN8" i="28"/>
  <c r="AN9" i="28"/>
  <c r="AN10" i="28"/>
  <c r="AN12" i="28"/>
  <c r="AN13" i="28"/>
  <c r="AN14" i="28"/>
  <c r="AN15" i="28"/>
  <c r="AN16" i="28"/>
  <c r="AN17" i="28"/>
  <c r="AN18" i="28"/>
  <c r="AN20" i="28"/>
  <c r="AN21" i="28"/>
  <c r="AN22" i="28"/>
  <c r="AN23" i="28"/>
  <c r="C44" i="9" s="1"/>
  <c r="AN24" i="28"/>
  <c r="AN25" i="28"/>
  <c r="AN26" i="28"/>
  <c r="AN28" i="28"/>
  <c r="AN29" i="28"/>
  <c r="AN30" i="28"/>
  <c r="AN31" i="28"/>
  <c r="D44" i="9" s="1"/>
  <c r="AN32" i="28"/>
  <c r="AN33" i="28"/>
  <c r="AN34" i="28"/>
  <c r="AN36" i="28"/>
  <c r="AN37" i="28"/>
  <c r="AN38" i="28"/>
  <c r="AN39" i="28"/>
  <c r="E44" i="9" s="1"/>
  <c r="AN40" i="28"/>
  <c r="AN41" i="28"/>
  <c r="AN42" i="28"/>
  <c r="AN44" i="28"/>
  <c r="AN45" i="28"/>
  <c r="AN46" i="28"/>
  <c r="AN47" i="28"/>
  <c r="F44" i="9" s="1"/>
  <c r="AN48" i="28"/>
  <c r="AN49" i="28"/>
  <c r="AN50" i="28"/>
  <c r="AN52" i="28"/>
  <c r="AN53" i="28"/>
  <c r="AN54" i="28"/>
  <c r="AN55" i="28"/>
  <c r="G44" i="9" s="1"/>
  <c r="AN56" i="28"/>
  <c r="AN57" i="28"/>
  <c r="AN58" i="28"/>
  <c r="AN60" i="28"/>
  <c r="AN61" i="28"/>
  <c r="AN62" i="28"/>
  <c r="AN63" i="28"/>
  <c r="H44" i="9" s="1"/>
  <c r="AN64" i="28"/>
  <c r="AN65" i="28"/>
  <c r="AN66" i="28"/>
  <c r="AN4" i="28"/>
  <c r="AK5" i="28"/>
  <c r="AK6" i="28"/>
  <c r="AK7" i="28"/>
  <c r="AK8" i="28"/>
  <c r="AK9" i="28"/>
  <c r="AK10" i="28"/>
  <c r="AK12" i="28"/>
  <c r="AK13" i="28"/>
  <c r="AK14" i="28"/>
  <c r="AK15" i="28"/>
  <c r="AK16" i="28"/>
  <c r="AK17" i="28"/>
  <c r="AK18" i="28"/>
  <c r="AK20" i="28"/>
  <c r="AK21" i="28"/>
  <c r="AK22" i="28"/>
  <c r="AK23" i="28"/>
  <c r="C41" i="9" s="1"/>
  <c r="AK24" i="28"/>
  <c r="AK25" i="28"/>
  <c r="AK26" i="28"/>
  <c r="AK28" i="28"/>
  <c r="AK29" i="28"/>
  <c r="AK30" i="28"/>
  <c r="AK31" i="28"/>
  <c r="D41" i="9" s="1"/>
  <c r="AK32" i="28"/>
  <c r="AK33" i="28"/>
  <c r="AK34" i="28"/>
  <c r="AK36" i="28"/>
  <c r="AK37" i="28"/>
  <c r="AK38" i="28"/>
  <c r="AK39" i="28"/>
  <c r="E41" i="9" s="1"/>
  <c r="AK40" i="28"/>
  <c r="AK41" i="28"/>
  <c r="AK42" i="28"/>
  <c r="AK44" i="28"/>
  <c r="AK45" i="28"/>
  <c r="AK46" i="28"/>
  <c r="AK47" i="28"/>
  <c r="F41" i="9" s="1"/>
  <c r="AK48" i="28"/>
  <c r="AK49" i="28"/>
  <c r="AK50" i="28"/>
  <c r="AK52" i="28"/>
  <c r="AK53" i="28"/>
  <c r="AK54" i="28"/>
  <c r="AK55" i="28"/>
  <c r="G41" i="9" s="1"/>
  <c r="AK56" i="28"/>
  <c r="AK57" i="28"/>
  <c r="AK58" i="28"/>
  <c r="AK60" i="28"/>
  <c r="AK61" i="28"/>
  <c r="AK62" i="28"/>
  <c r="AK63" i="28"/>
  <c r="H41" i="9" s="1"/>
  <c r="AK64" i="28"/>
  <c r="AK65" i="28"/>
  <c r="AK66" i="28"/>
  <c r="AK4" i="28"/>
  <c r="AJ5" i="28"/>
  <c r="AJ6" i="28"/>
  <c r="AJ7" i="28"/>
  <c r="AJ8" i="28"/>
  <c r="AJ9" i="28"/>
  <c r="AJ10" i="28"/>
  <c r="AJ12" i="28"/>
  <c r="AJ13" i="28"/>
  <c r="AJ14" i="28"/>
  <c r="AJ15" i="28"/>
  <c r="AJ16" i="28"/>
  <c r="AJ17" i="28"/>
  <c r="AJ18" i="28"/>
  <c r="AJ20" i="28"/>
  <c r="AJ21" i="28"/>
  <c r="AJ22" i="28"/>
  <c r="AJ23" i="28"/>
  <c r="C51" i="9" s="1"/>
  <c r="AJ24" i="28"/>
  <c r="AJ25" i="28"/>
  <c r="AJ26" i="28"/>
  <c r="AJ28" i="28"/>
  <c r="AJ29" i="28"/>
  <c r="AJ30" i="28"/>
  <c r="AJ31" i="28"/>
  <c r="D51" i="9" s="1"/>
  <c r="AJ32" i="28"/>
  <c r="AJ33" i="28"/>
  <c r="AJ34" i="28"/>
  <c r="AJ36" i="28"/>
  <c r="AJ37" i="28"/>
  <c r="AJ38" i="28"/>
  <c r="AJ39" i="28"/>
  <c r="E51" i="9" s="1"/>
  <c r="AJ40" i="28"/>
  <c r="AJ41" i="28"/>
  <c r="AJ42" i="28"/>
  <c r="AJ44" i="28"/>
  <c r="AJ45" i="28"/>
  <c r="AJ46" i="28"/>
  <c r="AJ47" i="28"/>
  <c r="F51" i="9" s="1"/>
  <c r="AJ48" i="28"/>
  <c r="AJ49" i="28"/>
  <c r="AJ50" i="28"/>
  <c r="AJ52" i="28"/>
  <c r="AJ53" i="28"/>
  <c r="AJ54" i="28"/>
  <c r="AJ55" i="28"/>
  <c r="G51" i="9" s="1"/>
  <c r="AJ56" i="28"/>
  <c r="AJ57" i="28"/>
  <c r="AJ58" i="28"/>
  <c r="AJ60" i="28"/>
  <c r="AJ61" i="28"/>
  <c r="AJ62" i="28"/>
  <c r="AJ63" i="28"/>
  <c r="H51" i="9" s="1"/>
  <c r="AJ64" i="28"/>
  <c r="AJ65" i="28"/>
  <c r="AJ66" i="28"/>
  <c r="AJ4" i="28"/>
  <c r="AI61" i="28"/>
  <c r="AI62" i="28"/>
  <c r="AI63" i="28"/>
  <c r="H47" i="9" s="1"/>
  <c r="AI64" i="28"/>
  <c r="AI65" i="28"/>
  <c r="AI66" i="28"/>
  <c r="AI60" i="28"/>
  <c r="AH4" i="28"/>
  <c r="AI4" i="28"/>
  <c r="AH5" i="28"/>
  <c r="AI5" i="28"/>
  <c r="AH6" i="28"/>
  <c r="AI6" i="28"/>
  <c r="AH7" i="28"/>
  <c r="AI7" i="28"/>
  <c r="AH8" i="28"/>
  <c r="AI8" i="28"/>
  <c r="AH9" i="28"/>
  <c r="AI9" i="28"/>
  <c r="AH10" i="28"/>
  <c r="AI10" i="28"/>
  <c r="AH12" i="28"/>
  <c r="AI12" i="28"/>
  <c r="AH13" i="28"/>
  <c r="AI13" i="28"/>
  <c r="AH14" i="28"/>
  <c r="AI14" i="28"/>
  <c r="AH15" i="28"/>
  <c r="AI15" i="28"/>
  <c r="AH16" i="28"/>
  <c r="AI16" i="28"/>
  <c r="AH17" i="28"/>
  <c r="AI17" i="28"/>
  <c r="AH18" i="28"/>
  <c r="AI18" i="28"/>
  <c r="AH20" i="28"/>
  <c r="AI20" i="28"/>
  <c r="AH21" i="28"/>
  <c r="AI21" i="28"/>
  <c r="AH22" i="28"/>
  <c r="AI22" i="28"/>
  <c r="AH23" i="28"/>
  <c r="C39" i="9" s="1"/>
  <c r="AI23" i="28"/>
  <c r="C47" i="9" s="1"/>
  <c r="AH24" i="28"/>
  <c r="AI24" i="28"/>
  <c r="AH25" i="28"/>
  <c r="AI25" i="28"/>
  <c r="AH26" i="28"/>
  <c r="AI26" i="28"/>
  <c r="AH28" i="28"/>
  <c r="AI28" i="28"/>
  <c r="AH29" i="28"/>
  <c r="AI29" i="28"/>
  <c r="AH30" i="28"/>
  <c r="AI30" i="28"/>
  <c r="AH31" i="28"/>
  <c r="D39" i="9" s="1"/>
  <c r="AI31" i="28"/>
  <c r="D47" i="9" s="1"/>
  <c r="AH32" i="28"/>
  <c r="AI32" i="28"/>
  <c r="AH33" i="28"/>
  <c r="AI33" i="28"/>
  <c r="AH34" i="28"/>
  <c r="AI34" i="28"/>
  <c r="AH36" i="28"/>
  <c r="AI36" i="28"/>
  <c r="AH37" i="28"/>
  <c r="AI37" i="28"/>
  <c r="AH38" i="28"/>
  <c r="AI38" i="28"/>
  <c r="AH39" i="28"/>
  <c r="E39" i="9" s="1"/>
  <c r="AI39" i="28"/>
  <c r="E47" i="9" s="1"/>
  <c r="AH40" i="28"/>
  <c r="AI40" i="28"/>
  <c r="AH41" i="28"/>
  <c r="AI41" i="28"/>
  <c r="AH42" i="28"/>
  <c r="AI42" i="28"/>
  <c r="AH44" i="28"/>
  <c r="AI44" i="28"/>
  <c r="AH45" i="28"/>
  <c r="AI45" i="28"/>
  <c r="AH46" i="28"/>
  <c r="AI46" i="28"/>
  <c r="AH47" i="28"/>
  <c r="F39" i="9" s="1"/>
  <c r="AI47" i="28"/>
  <c r="F47" i="9" s="1"/>
  <c r="AH48" i="28"/>
  <c r="AI48" i="28"/>
  <c r="AH49" i="28"/>
  <c r="AI49" i="28"/>
  <c r="AH50" i="28"/>
  <c r="AI50" i="28"/>
  <c r="AH52" i="28"/>
  <c r="AI52" i="28"/>
  <c r="AH53" i="28"/>
  <c r="AI53" i="28"/>
  <c r="AH54" i="28"/>
  <c r="AI54" i="28"/>
  <c r="AH55" i="28"/>
  <c r="G39" i="9" s="1"/>
  <c r="AI55" i="28"/>
  <c r="G47" i="9" s="1"/>
  <c r="AH56" i="28"/>
  <c r="AI56" i="28"/>
  <c r="AH57" i="28"/>
  <c r="AI57" i="28"/>
  <c r="AH58" i="28"/>
  <c r="AI58" i="28"/>
  <c r="AH60" i="28"/>
  <c r="AH61" i="28"/>
  <c r="AH62" i="28"/>
  <c r="AH63" i="28"/>
  <c r="H39" i="9" s="1"/>
  <c r="AH64" i="28"/>
  <c r="AH65" i="28"/>
  <c r="AH66" i="28"/>
  <c r="AG5" i="28"/>
  <c r="AG6" i="28"/>
  <c r="AG7" i="28"/>
  <c r="AG8" i="28"/>
  <c r="AG9" i="28"/>
  <c r="AG10" i="28"/>
  <c r="AG12" i="28"/>
  <c r="AG13" i="28"/>
  <c r="AG14" i="28"/>
  <c r="AG15" i="28"/>
  <c r="AG16" i="28"/>
  <c r="AG17" i="28"/>
  <c r="AG18" i="28"/>
  <c r="AG20" i="28"/>
  <c r="AG21" i="28"/>
  <c r="AG22" i="28"/>
  <c r="AG23" i="28"/>
  <c r="C40" i="9" s="1"/>
  <c r="AG24" i="28"/>
  <c r="AG25" i="28"/>
  <c r="AG26" i="28"/>
  <c r="AG28" i="28"/>
  <c r="AG29" i="28"/>
  <c r="AG30" i="28"/>
  <c r="AG31" i="28"/>
  <c r="D40" i="9" s="1"/>
  <c r="AG32" i="28"/>
  <c r="AG33" i="28"/>
  <c r="AG34" i="28"/>
  <c r="AG36" i="28"/>
  <c r="AG37" i="28"/>
  <c r="AG38" i="28"/>
  <c r="AG39" i="28"/>
  <c r="E40" i="9" s="1"/>
  <c r="AG40" i="28"/>
  <c r="AG41" i="28"/>
  <c r="AG42" i="28"/>
  <c r="AG44" i="28"/>
  <c r="AG45" i="28"/>
  <c r="AG46" i="28"/>
  <c r="AG47" i="28"/>
  <c r="F40" i="9" s="1"/>
  <c r="AG48" i="28"/>
  <c r="AG49" i="28"/>
  <c r="AG50" i="28"/>
  <c r="AG52" i="28"/>
  <c r="AG53" i="28"/>
  <c r="AG54" i="28"/>
  <c r="AG55" i="28"/>
  <c r="G40" i="9" s="1"/>
  <c r="AG56" i="28"/>
  <c r="AG57" i="28"/>
  <c r="AG58" i="28"/>
  <c r="AG60" i="28"/>
  <c r="AG61" i="28"/>
  <c r="AG62" i="28"/>
  <c r="AG63" i="28"/>
  <c r="H40" i="9" s="1"/>
  <c r="AG64" i="28"/>
  <c r="AG65" i="28"/>
  <c r="AG66" i="28"/>
  <c r="J18" i="9" l="1"/>
  <c r="J211" i="9"/>
  <c r="J212" i="9" l="1"/>
  <c r="J207" i="9"/>
  <c r="J210" i="9"/>
  <c r="J204" i="9"/>
  <c r="J65" i="9"/>
  <c r="J74" i="9"/>
  <c r="J66" i="9"/>
  <c r="J70" i="9"/>
  <c r="J75" i="9"/>
  <c r="J79" i="9"/>
  <c r="J68" i="9"/>
  <c r="J73" i="9"/>
  <c r="J77" i="9"/>
  <c r="J69" i="9"/>
  <c r="J78" i="9"/>
  <c r="J67" i="9"/>
  <c r="J71" i="9"/>
  <c r="J76" i="9"/>
  <c r="J80" i="9"/>
  <c r="F212" i="9" l="1"/>
  <c r="D209" i="9"/>
  <c r="E205" i="9"/>
  <c r="I212" i="9"/>
  <c r="H212" i="9"/>
  <c r="H65" i="9"/>
  <c r="G212" i="9"/>
  <c r="F76" i="9" l="1"/>
  <c r="D72" i="9"/>
  <c r="G206" i="9"/>
  <c r="E72" i="9"/>
  <c r="D75" i="9"/>
  <c r="D77" i="9"/>
  <c r="D68" i="9"/>
  <c r="C70" i="9"/>
  <c r="F73" i="9"/>
  <c r="D74" i="9"/>
  <c r="F70" i="9"/>
  <c r="F65" i="9"/>
  <c r="F71" i="9"/>
  <c r="D76" i="9"/>
  <c r="D67" i="9"/>
  <c r="D65" i="9"/>
  <c r="F69" i="9"/>
  <c r="F66" i="9"/>
  <c r="D66" i="9"/>
  <c r="H208" i="9"/>
  <c r="C74" i="9"/>
  <c r="F74" i="9"/>
  <c r="D69" i="9"/>
  <c r="F68" i="9"/>
  <c r="C75" i="9"/>
  <c r="C77" i="9"/>
  <c r="D204" i="9"/>
  <c r="D212" i="9"/>
  <c r="C67" i="9"/>
  <c r="C72" i="9"/>
  <c r="F79" i="9"/>
  <c r="D71" i="9"/>
  <c r="D70" i="9"/>
  <c r="H207" i="9"/>
  <c r="H75" i="9"/>
  <c r="H76" i="9"/>
  <c r="H72" i="9"/>
  <c r="C66" i="9"/>
  <c r="C73" i="9"/>
  <c r="C79" i="9"/>
  <c r="F75" i="9"/>
  <c r="H77" i="9"/>
  <c r="H67" i="9"/>
  <c r="H68" i="9"/>
  <c r="D205" i="9"/>
  <c r="E209" i="9"/>
  <c r="H205" i="9"/>
  <c r="I79" i="9"/>
  <c r="H66" i="9"/>
  <c r="E71" i="9"/>
  <c r="I73" i="9"/>
  <c r="G76" i="9"/>
  <c r="E74" i="9"/>
  <c r="E69" i="9"/>
  <c r="F80" i="9"/>
  <c r="G72" i="9"/>
  <c r="E65" i="9"/>
  <c r="E67" i="9"/>
  <c r="C76" i="9"/>
  <c r="E66" i="9"/>
  <c r="I74" i="9"/>
  <c r="I77" i="9"/>
  <c r="H209" i="9"/>
  <c r="H18" i="9"/>
  <c r="I207" i="9"/>
  <c r="I211" i="9"/>
  <c r="G209" i="9"/>
  <c r="G18" i="9"/>
  <c r="G77" i="9"/>
  <c r="G69" i="9"/>
  <c r="G65" i="9"/>
  <c r="F204" i="9"/>
  <c r="G66" i="9"/>
  <c r="G70" i="9"/>
  <c r="G73" i="9"/>
  <c r="E73" i="9"/>
  <c r="E75" i="9"/>
  <c r="C206" i="9"/>
  <c r="G204" i="9"/>
  <c r="F209" i="9"/>
  <c r="C71" i="9"/>
  <c r="F72" i="9"/>
  <c r="D80" i="9"/>
  <c r="H74" i="9"/>
  <c r="C209" i="9"/>
  <c r="I18" i="9"/>
  <c r="G80" i="9"/>
  <c r="G68" i="9"/>
  <c r="D73" i="9"/>
  <c r="G75" i="9"/>
  <c r="G74" i="9"/>
  <c r="I70" i="9"/>
  <c r="E204" i="9"/>
  <c r="I67" i="9"/>
  <c r="I76" i="9"/>
  <c r="I75" i="9"/>
  <c r="E18" i="9"/>
  <c r="G79" i="9"/>
  <c r="E77" i="9"/>
  <c r="H69" i="9"/>
  <c r="G71" i="9"/>
  <c r="H70" i="9"/>
  <c r="E76" i="9"/>
  <c r="H71" i="9"/>
  <c r="I66" i="9"/>
  <c r="I80" i="9"/>
  <c r="G205" i="9"/>
  <c r="I65" i="9"/>
  <c r="I78" i="9"/>
  <c r="C205" i="9"/>
  <c r="I204" i="9"/>
  <c r="C18" i="9"/>
  <c r="C65" i="9"/>
  <c r="E80" i="9"/>
  <c r="G78" i="9"/>
  <c r="F67" i="9"/>
  <c r="C69" i="9"/>
  <c r="C80" i="9"/>
  <c r="E70" i="9"/>
  <c r="H73" i="9"/>
  <c r="G67" i="9"/>
  <c r="C68" i="9"/>
  <c r="D206" i="9"/>
  <c r="E206" i="9"/>
  <c r="F206" i="9"/>
  <c r="I72" i="9"/>
  <c r="I210" i="9"/>
  <c r="I69" i="9"/>
  <c r="E212" i="9"/>
  <c r="F205" i="9"/>
  <c r="I71" i="9"/>
  <c r="I68" i="9"/>
  <c r="H204" i="9"/>
  <c r="F18" i="9"/>
  <c r="D18" i="9"/>
  <c r="H79" i="9"/>
  <c r="F77" i="9"/>
  <c r="H78" i="9"/>
  <c r="E79" i="9"/>
  <c r="D79" i="9"/>
  <c r="H80" i="9"/>
  <c r="E68" i="9"/>
</calcChain>
</file>

<file path=xl/sharedStrings.xml><?xml version="1.0" encoding="utf-8"?>
<sst xmlns="http://schemas.openxmlformats.org/spreadsheetml/2006/main" count="1113" uniqueCount="182">
  <si>
    <t>Abertawe Bro Morgannwg</t>
  </si>
  <si>
    <t>ABMU</t>
  </si>
  <si>
    <t>Betsi Cadwaladr</t>
  </si>
  <si>
    <t>Health Board</t>
  </si>
  <si>
    <t>AneurinB</t>
  </si>
  <si>
    <t>BCU</t>
  </si>
  <si>
    <t>CaV</t>
  </si>
  <si>
    <t>CwmT</t>
  </si>
  <si>
    <t>HywelD</t>
  </si>
  <si>
    <t>Powys</t>
  </si>
  <si>
    <t>Aneurin Bevan</t>
  </si>
  <si>
    <t>Cardiff and Vale</t>
  </si>
  <si>
    <t>Cwm Taf</t>
  </si>
  <si>
    <t>Hywel Dda</t>
  </si>
  <si>
    <t>All Wales</t>
  </si>
  <si>
    <t>AllWales</t>
  </si>
  <si>
    <t>Year</t>
  </si>
  <si>
    <t>New LHB</t>
  </si>
  <si>
    <t>AF</t>
  </si>
  <si>
    <t>Asthma</t>
  </si>
  <si>
    <t>BP</t>
  </si>
  <si>
    <t>CHD</t>
  </si>
  <si>
    <t>COPD</t>
  </si>
  <si>
    <t>Dementia</t>
  </si>
  <si>
    <t>Diabetes</t>
  </si>
  <si>
    <t>HF01_02</t>
  </si>
  <si>
    <t>HF03</t>
  </si>
  <si>
    <t>HF03_04</t>
  </si>
  <si>
    <t>MH</t>
  </si>
  <si>
    <t>Obesity</t>
  </si>
  <si>
    <t>PC</t>
  </si>
  <si>
    <t>SMOKE07</t>
  </si>
  <si>
    <t>Smoking</t>
  </si>
  <si>
    <t>Stroke</t>
  </si>
  <si>
    <t>ABM ULHB</t>
  </si>
  <si>
    <t>Aneurin Bevan LHB</t>
  </si>
  <si>
    <t>Betsi Cadwaladr ULHB</t>
  </si>
  <si>
    <t>Cardiff &amp; Vale ULHB</t>
  </si>
  <si>
    <t>Cwm Taf LHB</t>
  </si>
  <si>
    <t>Hywel Dda LHB</t>
  </si>
  <si>
    <t>Powys Teaching LHB</t>
  </si>
  <si>
    <t>Notes:</t>
  </si>
  <si>
    <t>FOR INFORMATION</t>
  </si>
  <si>
    <t>Further information</t>
  </si>
  <si>
    <t>http://www.wales.nhs.uk/sites3/page.cfm?orgid=480&amp;pid=6063</t>
  </si>
  <si>
    <t xml:space="preserve">For queries please contact: </t>
  </si>
  <si>
    <t>stats.healthinfo@wales.gsi.gov.uk</t>
  </si>
  <si>
    <t>Information from the General Medical Services Quality and Outcomes Framework Statistics for Wales</t>
  </si>
  <si>
    <t xml:space="preserve">i) Note that not all of the data is comparable to previous years since the points available have changed for some indicators. </t>
  </si>
  <si>
    <t xml:space="preserve">ii) Please refer to the Statistical Release and links provided for the exact definitions of each disease register including the age range specified.
</t>
  </si>
  <si>
    <t>Heart Failure((due to Left Ventricular Dysfunction)</t>
  </si>
  <si>
    <t xml:space="preserve">Heart Failure </t>
  </si>
  <si>
    <t>Smoking (patients with chronic conditions)</t>
  </si>
  <si>
    <t>Smoking (SMOKE07) (patients aged 15 or over with recorded smoking status)</t>
  </si>
  <si>
    <t>Number of Practices</t>
  </si>
  <si>
    <t>Wales</t>
  </si>
  <si>
    <t>Powy Teaching LHB</t>
  </si>
  <si>
    <t>Number of practices</t>
  </si>
  <si>
    <t>year</t>
  </si>
  <si>
    <t>LHB</t>
  </si>
  <si>
    <t>Number</t>
  </si>
  <si>
    <t>Registered Patients at practice</t>
  </si>
  <si>
    <t>Median total points</t>
  </si>
  <si>
    <t>Betsi Cadwaladr University</t>
  </si>
  <si>
    <t>Powys Teaching</t>
  </si>
  <si>
    <t xml:space="preserve">Cwm Taf </t>
  </si>
  <si>
    <t>Cardiff &amp; Vale University</t>
  </si>
  <si>
    <t>Average patient list size per practice</t>
  </si>
  <si>
    <t>Number of patients on Disease Register:</t>
  </si>
  <si>
    <t>Organisational Points</t>
  </si>
  <si>
    <t xml:space="preserve">Median Organisational Points </t>
  </si>
  <si>
    <t>Clinical</t>
  </si>
  <si>
    <t>Organisational</t>
  </si>
  <si>
    <t>Patient Experience</t>
  </si>
  <si>
    <t>Additional Services</t>
  </si>
  <si>
    <t>All Domains</t>
  </si>
  <si>
    <t>Maximum points available</t>
  </si>
  <si>
    <t>All domain Median Total Points</t>
  </si>
  <si>
    <t>Clinical points</t>
  </si>
  <si>
    <t>Patient Experience Points</t>
  </si>
  <si>
    <t>Additional Points</t>
  </si>
  <si>
    <t>SECTION 1: REGISTERS</t>
  </si>
  <si>
    <t>EPILEPSY</t>
  </si>
  <si>
    <t>HYP</t>
  </si>
  <si>
    <t>SMOKE05</t>
  </si>
  <si>
    <t>HF01-02</t>
  </si>
  <si>
    <t>HF1_2_100</t>
  </si>
  <si>
    <t>SMOKE1_3_4</t>
  </si>
  <si>
    <t>SMOKE2_5</t>
  </si>
  <si>
    <t>Quality and Productivity</t>
  </si>
  <si>
    <t>Public health domain</t>
  </si>
  <si>
    <t xml:space="preserve">Median PE Points </t>
  </si>
  <si>
    <t>Public health points</t>
  </si>
  <si>
    <t>QP</t>
  </si>
  <si>
    <t>-</t>
  </si>
  <si>
    <t xml:space="preserve">Public Health </t>
  </si>
  <si>
    <t>n/a</t>
  </si>
  <si>
    <t>Hypertension</t>
  </si>
  <si>
    <t>Mental Health</t>
  </si>
  <si>
    <t>Smoking (patients aged 15 or over with recorded smoking status)</t>
  </si>
  <si>
    <t>Atrial Fibrillation</t>
  </si>
  <si>
    <t xml:space="preserve">Secondary Prevention of Coronary Heart Disease </t>
  </si>
  <si>
    <t xml:space="preserve">Chronic Obstructive Pulmonary Disease </t>
  </si>
  <si>
    <t>Palliative Care (PC)</t>
  </si>
  <si>
    <t>Chart 16: Number of patients on the Smoking ( &gt;15 years old) register</t>
  </si>
  <si>
    <t>Smoking (patients with Chronic Conditions)</t>
  </si>
  <si>
    <t>2008-09</t>
  </si>
  <si>
    <t>2013-14</t>
  </si>
  <si>
    <t xml:space="preserve">Chart 2: Average patient list size per practice </t>
  </si>
  <si>
    <t>List size</t>
  </si>
  <si>
    <t>Chart 1: List size</t>
  </si>
  <si>
    <t>2012-13</t>
  </si>
  <si>
    <t>2011-12</t>
  </si>
  <si>
    <t>2010-11</t>
  </si>
  <si>
    <t>2009-10</t>
  </si>
  <si>
    <t>Reported disease prevalence rates:</t>
  </si>
  <si>
    <t>Diabetes (b)</t>
  </si>
  <si>
    <t>Epilepsy (c)</t>
  </si>
  <si>
    <t>(b) Diabetes register only includes patients aged 17 and over.</t>
  </si>
  <si>
    <t>(c)  Epilepsy register only includes patients aged 18 years and over</t>
  </si>
  <si>
    <t>(d) Note that the rules for patients being recorded on this register changed substantially between previous years and 2013-14.</t>
  </si>
  <si>
    <t>Heart Failure (due to Left Ventricular Dysfunction) (d)</t>
  </si>
  <si>
    <t>(e) Obesity register only includes patients aged 16 and over.</t>
  </si>
  <si>
    <t>Obesity (e)</t>
  </si>
  <si>
    <t>Stroke and Ischaemic Attacks</t>
  </si>
  <si>
    <t>Financial Year</t>
  </si>
  <si>
    <t xml:space="preserve">Chart 17: Number of patients on the Smoking (Chronic Conditions) register </t>
  </si>
  <si>
    <t>Domain:</t>
  </si>
  <si>
    <t>Quality and Outcomes Framework (QOF), Wales</t>
  </si>
  <si>
    <t>Points</t>
  </si>
  <si>
    <t>Average points achieved by practices</t>
  </si>
  <si>
    <t>PH domain</t>
  </si>
  <si>
    <t>Proportion of average points achieved by practices, out of maximum points available</t>
  </si>
  <si>
    <t>Total Points</t>
  </si>
  <si>
    <t>Clincial domain</t>
  </si>
  <si>
    <t>Organisational domain</t>
  </si>
  <si>
    <t>QP Domain</t>
  </si>
  <si>
    <t>PE Domain</t>
  </si>
  <si>
    <t>(g) The ‘Quality and Productivity’ indicators were previously included in the Organisational domain prior to 2013-14.</t>
  </si>
  <si>
    <t xml:space="preserve">(f) From 2013-14, Additional services is now a sub-domain of the public health domain. </t>
  </si>
  <si>
    <t>Additional services</t>
  </si>
  <si>
    <t>Domain</t>
  </si>
  <si>
    <t>Local Health Boards:</t>
  </si>
  <si>
    <t>Additional Services (f)</t>
  </si>
  <si>
    <t>Quality and Productivity (g)</t>
  </si>
  <si>
    <t>SECTION 2: Domain level achievement</t>
  </si>
  <si>
    <t>Results for Wales and for each Local Health Board, by Year, Disease Register, and Domain level achievement.</t>
  </si>
  <si>
    <t>Medicine Management</t>
  </si>
  <si>
    <t>2014-15</t>
  </si>
  <si>
    <t>Chart 3: Number of patients on the Asthma register</t>
  </si>
  <si>
    <t xml:space="preserve">Chart 4: Number of patients on the Atrial Fibrilation register </t>
  </si>
  <si>
    <t>Chart 5: Number of patients on the Chronic Obstructive Pulmonary Disease register</t>
  </si>
  <si>
    <t xml:space="preserve">Chart 6: Number of patients on the Dementia register </t>
  </si>
  <si>
    <t xml:space="preserve">Chart 7: Number of patients on the diabetes register </t>
  </si>
  <si>
    <t xml:space="preserve">Chart 8: Number of patients on the Epilepsy register </t>
  </si>
  <si>
    <t xml:space="preserve">Chart 9: Number of patients on the Heart Failure register </t>
  </si>
  <si>
    <t xml:space="preserve">Chart 10: Number of patients on the Heart Failure (due to left Ventricular Dyssfunction) register </t>
  </si>
  <si>
    <t xml:space="preserve">Chart 14: Number of patients on the Pallative Care register </t>
  </si>
  <si>
    <t xml:space="preserve">Chart 13: Number of patients on the Obesity Health register </t>
  </si>
  <si>
    <t>Chart 12: Number of patients on the Mental Health register</t>
  </si>
  <si>
    <t>Chart 11: Number of patients on the Hypertension</t>
  </si>
  <si>
    <t xml:space="preserve">Chart 18: Number of patients on the Stroke and Ischaemic register </t>
  </si>
  <si>
    <t>Medicine Management Domain</t>
  </si>
  <si>
    <t>CND</t>
  </si>
  <si>
    <t>CND Domain</t>
  </si>
  <si>
    <t>Medicine Management (h)</t>
  </si>
  <si>
    <t>Cluster Network Development (h)</t>
  </si>
  <si>
    <t>(h) New Domains for 2014-15.</t>
  </si>
  <si>
    <t>Source: The data reported is derived from the national ‘CM Web’ software as at 30 June</t>
  </si>
  <si>
    <t>Grand Total</t>
  </si>
  <si>
    <t xml:space="preserve">Abbreviation </t>
  </si>
  <si>
    <t>Epilepsy</t>
  </si>
  <si>
    <t>HF</t>
  </si>
  <si>
    <t>HF1_2_5</t>
  </si>
  <si>
    <t>SMOKE4</t>
  </si>
  <si>
    <t>2015-16</t>
  </si>
  <si>
    <r>
      <t xml:space="preserve">Source: </t>
    </r>
    <r>
      <rPr>
        <sz val="12"/>
        <rFont val="Arial"/>
        <family val="2"/>
      </rPr>
      <t xml:space="preserve">The data reported is derived from the national ‘CM Web’ software as at 30 June 2016. </t>
    </r>
  </si>
  <si>
    <t>Further information on the Quality and Outcomes Framework Statistics for Wales, 2015-16 is available on the GMS contract web site:</t>
  </si>
  <si>
    <t>http://gov.wales/statistics-and-research/general-medical-services-contract/?lang=en</t>
  </si>
  <si>
    <t>Chart 15: Number of patients on the Secondary Prevention of Coronary Heart Disease register</t>
  </si>
  <si>
    <t xml:space="preserve">This spreadsheet should be used with Statistical Release SDR 141/2016 which provides background and analysis: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</si>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</sst>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.00\ _$_-;_-* #,##0.00\ _$\-;_-* &quot;-&quot;??\ _$_-;_-@_-"/>
    <numFmt numFmtId="166" formatCode="0.0"/>
    <numFmt numFmtId="167" formatCode="[$-F800]dddd\,\ mmmm\ dd\,\ yyyy"/>
    <numFmt numFmtId="168" formatCode="dd\-mmm\-yyyy"/>
    <numFmt numFmtId="169" formatCode="#,##0.0"/>
    <numFmt numFmtId="170" formatCode="_-* #,##0_-;\-* #,##0_-;_-* &quot;-&quot;??_-;_-@_-"/>
  </numFmts>
  <fonts count="59" x14ac:knownFonts="1">
    <font>
      <sz val="11"/>
      <color theme="1"/>
      <name val="Palatino Linotype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Palatino Linotype"/>
      <family val="2"/>
      <scheme val="minor"/>
    </font>
    <font>
      <sz val="11"/>
      <color theme="0"/>
      <name val="Palatino Linotype"/>
      <family val="2"/>
      <scheme val="minor"/>
    </font>
    <font>
      <sz val="11"/>
      <color rgb="FF9C0006"/>
      <name val="Palatino Linotype"/>
      <family val="2"/>
      <scheme val="minor"/>
    </font>
    <font>
      <b/>
      <sz val="11"/>
      <color rgb="FFFA7D00"/>
      <name val="Palatino Linotype"/>
      <family val="2"/>
      <scheme val="minor"/>
    </font>
    <font>
      <b/>
      <sz val="11"/>
      <color theme="0"/>
      <name val="Palatino Linotype"/>
      <family val="2"/>
      <scheme val="minor"/>
    </font>
    <font>
      <i/>
      <sz val="11"/>
      <color rgb="FF7F7F7F"/>
      <name val="Palatino Linotype"/>
      <family val="2"/>
      <scheme val="minor"/>
    </font>
    <font>
      <sz val="11"/>
      <color rgb="FF006100"/>
      <name val="Palatino Linotype"/>
      <family val="2"/>
      <scheme val="minor"/>
    </font>
    <font>
      <b/>
      <sz val="15"/>
      <color theme="3"/>
      <name val="Palatino Linotype"/>
      <family val="2"/>
      <scheme val="minor"/>
    </font>
    <font>
      <b/>
      <sz val="13"/>
      <color theme="3"/>
      <name val="Palatino Linotype"/>
      <family val="2"/>
      <scheme val="minor"/>
    </font>
    <font>
      <b/>
      <sz val="11"/>
      <color theme="3"/>
      <name val="Palatino Linotype"/>
      <family val="2"/>
      <scheme val="minor"/>
    </font>
    <font>
      <sz val="11"/>
      <color rgb="FF3F3F76"/>
      <name val="Palatino Linotype"/>
      <family val="2"/>
      <scheme val="minor"/>
    </font>
    <font>
      <sz val="11"/>
      <color rgb="FFFA7D00"/>
      <name val="Palatino Linotype"/>
      <family val="2"/>
      <scheme val="minor"/>
    </font>
    <font>
      <sz val="11"/>
      <color rgb="FF9C6500"/>
      <name val="Palatino Linotype"/>
      <family val="2"/>
      <scheme val="minor"/>
    </font>
    <font>
      <sz val="12"/>
      <color theme="1"/>
      <name val="Arial"/>
      <family val="2"/>
    </font>
    <font>
      <b/>
      <sz val="11"/>
      <color rgb="FF3F3F3F"/>
      <name val="Palatino Linotype"/>
      <family val="2"/>
      <scheme val="minor"/>
    </font>
    <font>
      <b/>
      <sz val="18"/>
      <color theme="3"/>
      <name val="Palatino Linotype"/>
      <family val="2"/>
      <scheme val="major"/>
    </font>
    <font>
      <b/>
      <sz val="11"/>
      <color theme="1"/>
      <name val="Palatino Linotype"/>
      <family val="2"/>
      <scheme val="minor"/>
    </font>
    <font>
      <sz val="11"/>
      <color rgb="FFFF0000"/>
      <name val="Palatino Linotype"/>
      <family val="2"/>
      <scheme val="minor"/>
    </font>
    <font>
      <sz val="10"/>
      <color theme="1"/>
      <name val="Arial"/>
      <family val="2"/>
    </font>
    <font>
      <sz val="8"/>
      <color rgb="FF000000"/>
      <name val="Tahoma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Palatino Linotype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7" applyNumberFormat="0" applyAlignment="0" applyProtection="0"/>
    <xf numFmtId="0" fontId="17" fillId="30" borderId="8" applyNumberFormat="0" applyAlignment="0" applyProtection="0"/>
    <xf numFmtId="43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7" applyNumberFormat="0" applyAlignment="0" applyProtection="0"/>
    <xf numFmtId="0" fontId="24" fillId="0" borderId="12" applyNumberFormat="0" applyFill="0" applyAlignment="0" applyProtection="0"/>
    <xf numFmtId="0" fontId="25" fillId="33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2" borderId="1" applyNumberFormat="0" applyFont="0" applyAlignment="0" applyProtection="0"/>
    <xf numFmtId="0" fontId="13" fillId="34" borderId="13" applyNumberFormat="0" applyFont="0" applyAlignment="0" applyProtection="0"/>
    <xf numFmtId="0" fontId="27" fillId="29" borderId="14" applyNumberFormat="0" applyAlignment="0" applyProtection="0"/>
    <xf numFmtId="40" fontId="6" fillId="3" borderId="0">
      <alignment horizontal="right"/>
    </xf>
    <xf numFmtId="0" fontId="7" fillId="3" borderId="2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58" fillId="0" borderId="0"/>
  </cellStyleXfs>
  <cellXfs count="258">
    <xf numFmtId="0" fontId="0" fillId="0" borderId="0" xfId="0"/>
    <xf numFmtId="0" fontId="0" fillId="0" borderId="0" xfId="0"/>
    <xf numFmtId="0" fontId="0" fillId="0" borderId="0" xfId="0" applyFill="1" applyBorder="1"/>
    <xf numFmtId="0" fontId="9" fillId="36" borderId="0" xfId="79" applyFont="1" applyFill="1" applyBorder="1" applyAlignment="1">
      <alignment horizontal="center"/>
    </xf>
    <xf numFmtId="0" fontId="9" fillId="0" borderId="0" xfId="79" applyFont="1" applyFill="1" applyBorder="1" applyAlignment="1">
      <alignment horizontal="right" wrapText="1"/>
    </xf>
    <xf numFmtId="0" fontId="33" fillId="35" borderId="0" xfId="0" applyFont="1" applyFill="1" applyBorder="1"/>
    <xf numFmtId="0" fontId="33" fillId="35" borderId="0" xfId="0" applyFont="1" applyFill="1"/>
    <xf numFmtId="0" fontId="34" fillId="35" borderId="0" xfId="0" applyFont="1" applyFill="1" applyBorder="1" applyAlignment="1">
      <alignment vertical="center"/>
    </xf>
    <xf numFmtId="0" fontId="44" fillId="35" borderId="0" xfId="0" applyFont="1" applyFill="1" applyBorder="1" applyAlignment="1">
      <alignment vertical="top" wrapText="1"/>
    </xf>
    <xf numFmtId="0" fontId="40" fillId="35" borderId="0" xfId="0" applyFont="1" applyFill="1" applyBorder="1"/>
    <xf numFmtId="0" fontId="33" fillId="35" borderId="0" xfId="0" applyFont="1" applyFill="1" applyBorder="1" applyAlignment="1"/>
    <xf numFmtId="0" fontId="31" fillId="35" borderId="0" xfId="0" applyFont="1" applyFill="1" applyBorder="1" applyAlignment="1">
      <alignment wrapText="1"/>
    </xf>
    <xf numFmtId="0" fontId="36" fillId="35" borderId="0" xfId="0" applyFont="1" applyFill="1" applyBorder="1" applyAlignment="1">
      <alignment vertical="top" wrapText="1"/>
    </xf>
    <xf numFmtId="0" fontId="47" fillId="35" borderId="0" xfId="0" applyFont="1" applyFill="1" applyBorder="1" applyAlignment="1">
      <alignment vertical="top" wrapText="1"/>
    </xf>
    <xf numFmtId="0" fontId="37" fillId="35" borderId="0" xfId="0" applyFont="1" applyFill="1" applyBorder="1" applyAlignment="1"/>
    <xf numFmtId="0" fontId="45" fillId="35" borderId="0" xfId="0" applyFont="1" applyFill="1" applyBorder="1" applyAlignment="1">
      <alignment vertical="top"/>
    </xf>
    <xf numFmtId="0" fontId="34" fillId="35" borderId="0" xfId="0" applyFont="1" applyFill="1" applyBorder="1" applyAlignment="1">
      <alignment vertical="center" wrapText="1"/>
    </xf>
    <xf numFmtId="1" fontId="33" fillId="35" borderId="0" xfId="0" applyNumberFormat="1" applyFont="1" applyFill="1" applyBorder="1" applyAlignment="1">
      <alignment vertical="center"/>
    </xf>
    <xf numFmtId="0" fontId="33" fillId="35" borderId="0" xfId="0" applyFont="1" applyFill="1" applyBorder="1" applyAlignment="1">
      <alignment horizontal="right"/>
    </xf>
    <xf numFmtId="0" fontId="35" fillId="35" borderId="0" xfId="0" applyFont="1" applyFill="1" applyBorder="1" applyAlignment="1">
      <alignment horizontal="left" vertical="top"/>
    </xf>
    <xf numFmtId="0" fontId="33" fillId="35" borderId="0" xfId="0" applyFont="1" applyFill="1" applyBorder="1" applyAlignment="1">
      <alignment vertical="center"/>
    </xf>
    <xf numFmtId="17" fontId="33" fillId="35" borderId="0" xfId="0" applyNumberFormat="1" applyFont="1" applyFill="1" applyBorder="1" applyAlignment="1">
      <alignment horizontal="center" vertical="center"/>
    </xf>
    <xf numFmtId="9" fontId="39" fillId="35" borderId="0" xfId="66" applyFont="1" applyFill="1" applyBorder="1" applyAlignment="1">
      <alignment horizontal="center"/>
    </xf>
    <xf numFmtId="0" fontId="33" fillId="35" borderId="0" xfId="0" quotePrefix="1" applyFont="1" applyFill="1" applyBorder="1"/>
    <xf numFmtId="0" fontId="48" fillId="35" borderId="0" xfId="0" applyFont="1" applyFill="1" applyBorder="1"/>
    <xf numFmtId="0" fontId="41" fillId="35" borderId="0" xfId="0" applyFont="1" applyFill="1" applyBorder="1" applyAlignment="1">
      <alignment vertical="center"/>
    </xf>
    <xf numFmtId="0" fontId="42" fillId="35" borderId="0" xfId="0" applyFont="1" applyFill="1" applyBorder="1"/>
    <xf numFmtId="0" fontId="42" fillId="35" borderId="0" xfId="0" applyFont="1" applyFill="1" applyBorder="1" applyAlignment="1">
      <alignment horizontal="left"/>
    </xf>
    <xf numFmtId="3" fontId="9" fillId="0" borderId="0" xfId="79" applyNumberFormat="1" applyFont="1" applyFill="1" applyBorder="1" applyAlignment="1">
      <alignment horizontal="right" wrapText="1"/>
    </xf>
    <xf numFmtId="0" fontId="46" fillId="35" borderId="6" xfId="0" applyFont="1" applyFill="1" applyBorder="1" applyAlignment="1">
      <alignment vertical="center"/>
    </xf>
    <xf numFmtId="0" fontId="33" fillId="35" borderId="6" xfId="0" applyFont="1" applyFill="1" applyBorder="1"/>
    <xf numFmtId="0" fontId="49" fillId="35" borderId="0" xfId="80" applyFont="1" applyFill="1" applyBorder="1"/>
    <xf numFmtId="0" fontId="34" fillId="35" borderId="0" xfId="80" applyFont="1" applyFill="1" applyBorder="1" applyAlignment="1">
      <alignment horizontal="center" vertical="center"/>
    </xf>
    <xf numFmtId="0" fontId="49" fillId="35" borderId="0" xfId="80" applyFont="1" applyFill="1" applyBorder="1" applyAlignment="1">
      <alignment horizontal="center"/>
    </xf>
    <xf numFmtId="0" fontId="34" fillId="35" borderId="0" xfId="80" applyFont="1" applyFill="1" applyBorder="1"/>
    <xf numFmtId="0" fontId="49" fillId="35" borderId="0" xfId="80" applyFont="1" applyFill="1" applyBorder="1" applyAlignment="1">
      <alignment vertical="top"/>
    </xf>
    <xf numFmtId="0" fontId="9" fillId="38" borderId="0" xfId="79" applyFont="1" applyFill="1" applyBorder="1" applyAlignment="1">
      <alignment horizontal="center"/>
    </xf>
    <xf numFmtId="0" fontId="39" fillId="35" borderId="0" xfId="79" applyFont="1" applyFill="1" applyBorder="1" applyAlignment="1">
      <alignment horizontal="left" vertical="top"/>
    </xf>
    <xf numFmtId="0" fontId="3" fillId="0" borderId="0" xfId="0" applyFont="1" applyBorder="1"/>
    <xf numFmtId="0" fontId="48" fillId="35" borderId="0" xfId="0" applyFont="1" applyFill="1" applyBorder="1" applyAlignment="1">
      <alignment horizontal="left" vertical="center"/>
    </xf>
    <xf numFmtId="0" fontId="33" fillId="35" borderId="5" xfId="0" applyFont="1" applyFill="1" applyBorder="1"/>
    <xf numFmtId="0" fontId="42" fillId="35" borderId="0" xfId="0" applyFont="1" applyFill="1" applyBorder="1" applyAlignment="1">
      <alignment horizontal="left" vertical="center"/>
    </xf>
    <xf numFmtId="0" fontId="42" fillId="35" borderId="5" xfId="0" applyFont="1" applyFill="1" applyBorder="1" applyAlignment="1">
      <alignment horizontal="left" vertical="center"/>
    </xf>
    <xf numFmtId="0" fontId="33" fillId="35" borderId="5" xfId="0" applyFont="1" applyFill="1" applyBorder="1" applyAlignment="1">
      <alignment vertical="center"/>
    </xf>
    <xf numFmtId="14" fontId="38" fillId="35" borderId="5" xfId="0" applyNumberFormat="1" applyFont="1" applyFill="1" applyBorder="1" applyAlignment="1">
      <alignment horizontal="center"/>
    </xf>
    <xf numFmtId="0" fontId="33" fillId="35" borderId="5" xfId="0" applyFont="1" applyFill="1" applyBorder="1" applyAlignment="1">
      <alignment horizontal="center"/>
    </xf>
    <xf numFmtId="0" fontId="48" fillId="35" borderId="0" xfId="0" applyFont="1" applyFill="1" applyBorder="1" applyAlignment="1">
      <alignment horizontal="left"/>
    </xf>
    <xf numFmtId="0" fontId="48" fillId="35" borderId="5" xfId="0" applyFont="1" applyFill="1" applyBorder="1"/>
    <xf numFmtId="0" fontId="42" fillId="35" borderId="5" xfId="0" applyFont="1" applyFill="1" applyBorder="1" applyAlignment="1">
      <alignment horizontal="left"/>
    </xf>
    <xf numFmtId="0" fontId="41" fillId="35" borderId="5" xfId="0" applyFont="1" applyFill="1" applyBorder="1" applyAlignment="1">
      <alignment vertical="center"/>
    </xf>
    <xf numFmtId="0" fontId="42" fillId="35" borderId="5" xfId="0" applyFont="1" applyFill="1" applyBorder="1"/>
    <xf numFmtId="0" fontId="48" fillId="35" borderId="6" xfId="0" applyFont="1" applyFill="1" applyBorder="1"/>
    <xf numFmtId="0" fontId="42" fillId="35" borderId="6" xfId="0" applyFont="1" applyFill="1" applyBorder="1" applyAlignment="1">
      <alignment horizontal="left"/>
    </xf>
    <xf numFmtId="0" fontId="41" fillId="35" borderId="6" xfId="0" applyFont="1" applyFill="1" applyBorder="1" applyAlignment="1">
      <alignment vertical="center"/>
    </xf>
    <xf numFmtId="0" fontId="42" fillId="35" borderId="6" xfId="0" applyFont="1" applyFill="1" applyBorder="1"/>
    <xf numFmtId="0" fontId="33" fillId="35" borderId="0" xfId="0" applyFont="1" applyFill="1" applyAlignment="1"/>
    <xf numFmtId="0" fontId="33" fillId="35" borderId="6" xfId="0" applyFont="1" applyFill="1" applyBorder="1" applyAlignment="1"/>
    <xf numFmtId="0" fontId="33" fillId="35" borderId="6" xfId="0" applyFont="1" applyFill="1" applyBorder="1" applyAlignment="1">
      <alignment horizontal="right"/>
    </xf>
    <xf numFmtId="0" fontId="33" fillId="35" borderId="5" xfId="0" applyFont="1" applyFill="1" applyBorder="1" applyAlignment="1">
      <alignment horizontal="right"/>
    </xf>
    <xf numFmtId="167" fontId="38" fillId="35" borderId="5" xfId="0" applyNumberFormat="1" applyFont="1" applyFill="1" applyBorder="1" applyAlignment="1">
      <alignment horizontal="right"/>
    </xf>
    <xf numFmtId="3" fontId="31" fillId="35" borderId="0" xfId="0" applyNumberFormat="1" applyFont="1" applyFill="1" applyBorder="1" applyAlignment="1">
      <alignment horizontal="right" vertical="center"/>
    </xf>
    <xf numFmtId="3" fontId="31" fillId="35" borderId="0" xfId="0" applyNumberFormat="1" applyFont="1" applyFill="1" applyBorder="1" applyAlignment="1">
      <alignment horizontal="right"/>
    </xf>
    <xf numFmtId="0" fontId="46" fillId="35" borderId="0" xfId="0" applyFont="1" applyFill="1" applyBorder="1" applyAlignment="1">
      <alignment vertical="center"/>
    </xf>
    <xf numFmtId="1" fontId="33" fillId="35" borderId="0" xfId="0" quotePrefix="1" applyNumberFormat="1" applyFont="1" applyFill="1" applyBorder="1" applyAlignment="1">
      <alignment horizontal="right" vertical="center"/>
    </xf>
    <xf numFmtId="0" fontId="2" fillId="0" borderId="0" xfId="82" applyFont="1" applyFill="1" applyBorder="1" applyAlignment="1">
      <alignment horizontal="right" wrapText="1"/>
    </xf>
    <xf numFmtId="0" fontId="2" fillId="0" borderId="0" xfId="82" applyFont="1" applyFill="1" applyBorder="1" applyAlignment="1">
      <alignment wrapText="1"/>
    </xf>
    <xf numFmtId="0" fontId="2" fillId="0" borderId="0" xfId="82" applyFont="1" applyFill="1" applyBorder="1" applyAlignment="1">
      <alignment horizontal="center"/>
    </xf>
    <xf numFmtId="0" fontId="31" fillId="35" borderId="0" xfId="0" applyFont="1" applyFill="1" applyBorder="1" applyAlignment="1">
      <alignment vertical="center"/>
    </xf>
    <xf numFmtId="0" fontId="31" fillId="35" borderId="0" xfId="0" applyFont="1" applyFill="1" applyBorder="1"/>
    <xf numFmtId="0" fontId="2" fillId="36" borderId="0" xfId="82" applyFont="1" applyFill="1" applyBorder="1" applyAlignment="1">
      <alignment horizontal="center"/>
    </xf>
    <xf numFmtId="0" fontId="31" fillId="35" borderId="0" xfId="0" applyFont="1" applyFill="1"/>
    <xf numFmtId="0" fontId="42" fillId="35" borderId="6" xfId="0" applyFont="1" applyFill="1" applyBorder="1" applyAlignment="1"/>
    <xf numFmtId="3" fontId="33" fillId="35" borderId="0" xfId="0" applyNumberFormat="1" applyFont="1" applyFill="1"/>
    <xf numFmtId="1" fontId="33" fillId="35" borderId="5" xfId="0" quotePrefix="1" applyNumberFormat="1" applyFont="1" applyFill="1" applyBorder="1" applyAlignment="1">
      <alignment horizontal="right" vertical="center"/>
    </xf>
    <xf numFmtId="0" fontId="41" fillId="35" borderId="0" xfId="0" applyFont="1" applyFill="1" applyBorder="1" applyAlignment="1">
      <alignment horizontal="right" vertical="center"/>
    </xf>
    <xf numFmtId="0" fontId="40" fillId="35" borderId="0" xfId="0" applyFont="1" applyFill="1" applyBorder="1" applyAlignment="1"/>
    <xf numFmtId="0" fontId="40" fillId="35" borderId="0" xfId="0" applyFont="1" applyFill="1" applyBorder="1" applyAlignment="1">
      <alignment horizontal="left"/>
    </xf>
    <xf numFmtId="0" fontId="40" fillId="35" borderId="0" xfId="0" applyFont="1" applyFill="1" applyBorder="1" applyAlignment="1">
      <alignment horizontal="left"/>
    </xf>
    <xf numFmtId="0" fontId="2" fillId="36" borderId="24" xfId="82" applyFont="1" applyFill="1" applyBorder="1" applyAlignment="1">
      <alignment horizontal="center"/>
    </xf>
    <xf numFmtId="0" fontId="2" fillId="0" borderId="1" xfId="82" applyFont="1" applyFill="1" applyBorder="1" applyAlignment="1">
      <alignment horizontal="right" wrapText="1"/>
    </xf>
    <xf numFmtId="0" fontId="2" fillId="0" borderId="1" xfId="82" applyFont="1" applyFill="1" applyBorder="1" applyAlignment="1">
      <alignment wrapText="1"/>
    </xf>
    <xf numFmtId="0" fontId="41" fillId="35" borderId="4" xfId="0" applyFont="1" applyFill="1" applyBorder="1" applyAlignment="1">
      <alignment horizontal="right" vertical="center"/>
    </xf>
    <xf numFmtId="0" fontId="41" fillId="35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/>
    <xf numFmtId="0" fontId="52" fillId="35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0" xfId="0" applyFont="1" applyFill="1" applyBorder="1"/>
    <xf numFmtId="0" fontId="42" fillId="35" borderId="4" xfId="0" applyFont="1" applyFill="1" applyBorder="1" applyAlignment="1">
      <alignment horizontal="right" vertical="center"/>
    </xf>
    <xf numFmtId="0" fontId="2" fillId="0" borderId="0" xfId="60" applyFont="1" applyFill="1" applyBorder="1" applyAlignment="1">
      <alignment wrapText="1"/>
    </xf>
    <xf numFmtId="3" fontId="42" fillId="35" borderId="0" xfId="0" applyNumberFormat="1" applyFont="1" applyFill="1" applyBorder="1" applyAlignment="1">
      <alignment horizontal="right"/>
    </xf>
    <xf numFmtId="0" fontId="42" fillId="35" borderId="0" xfId="0" applyFont="1" applyFill="1" applyBorder="1" applyAlignment="1"/>
    <xf numFmtId="169" fontId="42" fillId="35" borderId="0" xfId="0" applyNumberFormat="1" applyFont="1" applyFill="1" applyBorder="1" applyAlignment="1">
      <alignment horizontal="right"/>
    </xf>
    <xf numFmtId="0" fontId="37" fillId="35" borderId="0" xfId="0" applyFont="1" applyFill="1" applyBorder="1" applyAlignment="1">
      <alignment vertical="center"/>
    </xf>
    <xf numFmtId="0" fontId="9" fillId="0" borderId="1" xfId="82" applyFont="1" applyFill="1" applyBorder="1" applyAlignment="1">
      <alignment horizontal="right" wrapText="1"/>
    </xf>
    <xf numFmtId="0" fontId="42" fillId="35" borderId="5" xfId="0" applyFont="1" applyFill="1" applyBorder="1" applyAlignment="1">
      <alignment vertical="center"/>
    </xf>
    <xf numFmtId="0" fontId="2" fillId="0" borderId="25" xfId="82" applyFont="1" applyFill="1" applyBorder="1" applyAlignment="1">
      <alignment wrapText="1"/>
    </xf>
    <xf numFmtId="0" fontId="2" fillId="0" borderId="0" xfId="82" applyFont="1" applyFill="1" applyBorder="1" applyAlignment="1">
      <alignment horizontal="left"/>
    </xf>
    <xf numFmtId="0" fontId="2" fillId="0" borderId="0" xfId="82" applyFont="1" applyFill="1" applyBorder="1" applyAlignment="1">
      <alignment horizontal="left" wrapText="1"/>
    </xf>
    <xf numFmtId="0" fontId="40" fillId="35" borderId="0" xfId="0" applyFont="1" applyFill="1" applyBorder="1" applyAlignment="1">
      <alignment horizontal="left"/>
    </xf>
    <xf numFmtId="0" fontId="5" fillId="35" borderId="4" xfId="0" applyFont="1" applyFill="1" applyBorder="1" applyAlignment="1">
      <alignment horizontal="left" vertical="center"/>
    </xf>
    <xf numFmtId="0" fontId="46" fillId="35" borderId="0" xfId="0" applyFont="1" applyFill="1" applyBorder="1" applyAlignment="1"/>
    <xf numFmtId="0" fontId="47" fillId="35" borderId="0" xfId="0" applyFont="1" applyFill="1" applyBorder="1" applyAlignment="1">
      <alignment wrapText="1"/>
    </xf>
    <xf numFmtId="170" fontId="9" fillId="0" borderId="0" xfId="28" applyNumberFormat="1" applyFont="1" applyBorder="1"/>
    <xf numFmtId="0" fontId="9" fillId="0" borderId="0" xfId="0" applyFont="1" applyBorder="1"/>
    <xf numFmtId="0" fontId="9" fillId="39" borderId="0" xfId="0" applyFont="1" applyFill="1" applyBorder="1"/>
    <xf numFmtId="166" fontId="9" fillId="0" borderId="0" xfId="0" applyNumberFormat="1" applyFont="1" applyBorder="1"/>
    <xf numFmtId="166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166" fontId="9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1" fontId="9" fillId="0" borderId="0" xfId="0" applyNumberFormat="1" applyFont="1" applyBorder="1"/>
    <xf numFmtId="1" fontId="9" fillId="0" borderId="0" xfId="28" applyNumberFormat="1" applyFont="1" applyBorder="1"/>
    <xf numFmtId="0" fontId="9" fillId="0" borderId="0" xfId="0" applyFont="1" applyBorder="1" applyAlignment="1">
      <alignment horizontal="right"/>
    </xf>
    <xf numFmtId="0" fontId="53" fillId="0" borderId="0" xfId="0" applyFont="1"/>
    <xf numFmtId="0" fontId="9" fillId="0" borderId="0" xfId="0" applyFont="1"/>
    <xf numFmtId="0" fontId="12" fillId="0" borderId="0" xfId="0" applyFont="1" applyBorder="1"/>
    <xf numFmtId="0" fontId="54" fillId="0" borderId="0" xfId="76" applyFont="1" applyBorder="1"/>
    <xf numFmtId="0" fontId="54" fillId="0" borderId="0" xfId="76" applyFont="1" applyBorder="1" applyAlignment="1">
      <alignment horizontal="left" vertical="top" indent="2"/>
    </xf>
    <xf numFmtId="0" fontId="54" fillId="0" borderId="0" xfId="76" applyFont="1" applyBorder="1" applyAlignment="1">
      <alignment wrapText="1"/>
    </xf>
    <xf numFmtId="17" fontId="9" fillId="0" borderId="0" xfId="0" applyNumberFormat="1" applyFont="1" applyBorder="1"/>
    <xf numFmtId="166" fontId="9" fillId="0" borderId="0" xfId="72" applyNumberFormat="1" applyFont="1" applyBorder="1"/>
    <xf numFmtId="3" fontId="9" fillId="0" borderId="0" xfId="0" applyNumberFormat="1" applyFont="1" applyBorder="1"/>
    <xf numFmtId="0" fontId="54" fillId="0" borderId="0" xfId="76" applyFont="1" applyBorder="1" applyAlignment="1">
      <alignment horizontal="left" vertical="center" indent="2"/>
    </xf>
    <xf numFmtId="0" fontId="9" fillId="0" borderId="0" xfId="0" applyFont="1" applyBorder="1" applyAlignment="1">
      <alignment wrapText="1"/>
    </xf>
    <xf numFmtId="0" fontId="54" fillId="0" borderId="0" xfId="76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168" fontId="9" fillId="0" borderId="0" xfId="0" applyNumberFormat="1" applyFont="1" applyBorder="1" applyAlignment="1">
      <alignment horizontal="left" wrapText="1"/>
    </xf>
    <xf numFmtId="166" fontId="9" fillId="0" borderId="0" xfId="0" applyNumberFormat="1" applyFont="1" applyBorder="1" applyAlignment="1">
      <alignment horizontal="right"/>
    </xf>
    <xf numFmtId="0" fontId="53" fillId="0" borderId="0" xfId="0" applyFont="1" applyFill="1" applyAlignment="1">
      <alignment horizontal="left"/>
    </xf>
    <xf numFmtId="0" fontId="53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53" fillId="35" borderId="0" xfId="0" applyFont="1" applyFill="1" applyBorder="1" applyAlignment="1">
      <alignment vertical="center"/>
    </xf>
    <xf numFmtId="0" fontId="53" fillId="35" borderId="0" xfId="0" applyFont="1" applyFill="1" applyBorder="1"/>
    <xf numFmtId="0" fontId="12" fillId="0" borderId="0" xfId="0" applyFont="1" applyFill="1" applyBorder="1"/>
    <xf numFmtId="166" fontId="9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0" fontId="2" fillId="0" borderId="0" xfId="82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56" fillId="0" borderId="0" xfId="43" applyFont="1" applyBorder="1" applyAlignment="1">
      <alignment horizontal="center"/>
    </xf>
    <xf numFmtId="0" fontId="56" fillId="0" borderId="0" xfId="43" applyFont="1" applyBorder="1" applyAlignment="1">
      <alignment horizontal="center" wrapText="1"/>
    </xf>
    <xf numFmtId="0" fontId="56" fillId="0" borderId="0" xfId="43" applyFont="1" applyFill="1" applyBorder="1" applyAlignment="1">
      <alignment horizontal="center"/>
    </xf>
    <xf numFmtId="0" fontId="2" fillId="0" borderId="0" xfId="82" applyFont="1"/>
    <xf numFmtId="0" fontId="9" fillId="0" borderId="0" xfId="0" applyFont="1" applyFill="1" applyBorder="1" applyAlignment="1"/>
    <xf numFmtId="3" fontId="9" fillId="0" borderId="0" xfId="0" quotePrefix="1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right" wrapText="1"/>
    </xf>
    <xf numFmtId="0" fontId="55" fillId="0" borderId="0" xfId="0" applyFont="1" applyAlignment="1">
      <alignment vertical="center" wrapText="1"/>
    </xf>
    <xf numFmtId="0" fontId="55" fillId="35" borderId="0" xfId="0" applyFont="1" applyFill="1" applyBorder="1" applyAlignment="1">
      <alignment horizontal="left" vertical="center"/>
    </xf>
    <xf numFmtId="0" fontId="53" fillId="0" borderId="0" xfId="0" applyFont="1" applyAlignment="1">
      <alignment vertical="center" wrapText="1"/>
    </xf>
    <xf numFmtId="166" fontId="9" fillId="0" borderId="0" xfId="0" applyNumberFormat="1" applyFont="1"/>
    <xf numFmtId="166" fontId="9" fillId="0" borderId="0" xfId="28" applyNumberFormat="1" applyFont="1" applyAlignment="1">
      <alignment horizontal="right"/>
    </xf>
    <xf numFmtId="0" fontId="55" fillId="35" borderId="0" xfId="0" applyFont="1" applyFill="1" applyBorder="1"/>
    <xf numFmtId="43" fontId="9" fillId="0" borderId="0" xfId="28" applyFont="1"/>
    <xf numFmtId="0" fontId="12" fillId="0" borderId="0" xfId="81" applyFont="1" applyFill="1" applyBorder="1" applyAlignment="1">
      <alignment wrapText="1"/>
    </xf>
    <xf numFmtId="166" fontId="9" fillId="0" borderId="0" xfId="28" applyNumberFormat="1" applyFont="1" applyBorder="1"/>
    <xf numFmtId="3" fontId="2" fillId="0" borderId="1" xfId="82" applyNumberFormat="1" applyFont="1" applyFill="1" applyBorder="1" applyAlignment="1">
      <alignment horizontal="right" wrapText="1"/>
    </xf>
    <xf numFmtId="3" fontId="9" fillId="0" borderId="1" xfId="82" applyNumberFormat="1" applyFont="1" applyFill="1" applyBorder="1" applyAlignment="1">
      <alignment horizontal="right" wrapText="1"/>
    </xf>
    <xf numFmtId="3" fontId="9" fillId="0" borderId="0" xfId="0" applyNumberFormat="1" applyFont="1" applyFill="1" applyBorder="1"/>
    <xf numFmtId="3" fontId="2" fillId="0" borderId="0" xfId="82" applyNumberFormat="1" applyFont="1" applyFill="1" applyBorder="1" applyAlignment="1">
      <alignment wrapText="1"/>
    </xf>
    <xf numFmtId="3" fontId="9" fillId="0" borderId="0" xfId="28" applyNumberFormat="1" applyFont="1" applyBorder="1"/>
    <xf numFmtId="3" fontId="9" fillId="0" borderId="0" xfId="0" applyNumberFormat="1" applyFont="1" applyBorder="1" applyAlignment="1">
      <alignment horizontal="right"/>
    </xf>
    <xf numFmtId="3" fontId="2" fillId="0" borderId="0" xfId="82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3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Border="1" applyAlignment="1">
      <alignment vertical="top"/>
    </xf>
    <xf numFmtId="3" fontId="53" fillId="0" borderId="0" xfId="0" quotePrefix="1" applyNumberFormat="1" applyFont="1" applyFill="1" applyBorder="1" applyAlignment="1">
      <alignment horizontal="right" vertical="top" wrapText="1"/>
    </xf>
    <xf numFmtId="3" fontId="9" fillId="0" borderId="0" xfId="0" quotePrefix="1" applyNumberFormat="1" applyFont="1" applyFill="1" applyBorder="1" applyAlignment="1">
      <alignment horizontal="right" vertical="top" wrapText="1"/>
    </xf>
    <xf numFmtId="3" fontId="9" fillId="0" borderId="0" xfId="0" applyNumberFormat="1" applyFont="1" applyFill="1" applyBorder="1" applyAlignment="1">
      <alignment horizontal="right" vertical="top" wrapText="1"/>
    </xf>
    <xf numFmtId="3" fontId="2" fillId="0" borderId="0" xfId="82" applyNumberFormat="1" applyFont="1" applyFill="1" applyBorder="1" applyAlignment="1">
      <alignment horizontal="right" wrapText="1"/>
    </xf>
    <xf numFmtId="3" fontId="2" fillId="0" borderId="0" xfId="82" applyNumberFormat="1" applyFont="1" applyBorder="1"/>
    <xf numFmtId="3" fontId="2" fillId="0" borderId="0" xfId="79" quotePrefix="1" applyNumberFormat="1" applyFont="1"/>
    <xf numFmtId="0" fontId="53" fillId="35" borderId="0" xfId="0" applyFont="1" applyFill="1" applyBorder="1" applyAlignment="1">
      <alignment horizontal="left" vertical="center"/>
    </xf>
    <xf numFmtId="0" fontId="31" fillId="35" borderId="6" xfId="0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49" fillId="35" borderId="0" xfId="80" applyFont="1" applyFill="1" applyBorder="1" applyAlignment="1">
      <alignment vertical="top" wrapText="1"/>
    </xf>
    <xf numFmtId="0" fontId="49" fillId="35" borderId="0" xfId="80" applyFont="1" applyFill="1" applyBorder="1" applyAlignment="1"/>
    <xf numFmtId="0" fontId="31" fillId="35" borderId="3" xfId="0" applyFont="1" applyFill="1" applyBorder="1"/>
    <xf numFmtId="0" fontId="31" fillId="35" borderId="4" xfId="0" applyFont="1" applyFill="1" applyBorder="1"/>
    <xf numFmtId="0" fontId="31" fillId="35" borderId="29" xfId="0" applyFont="1" applyFill="1" applyBorder="1" applyAlignment="1"/>
    <xf numFmtId="0" fontId="31" fillId="35" borderId="2" xfId="0" applyFont="1" applyFill="1" applyBorder="1" applyAlignment="1"/>
    <xf numFmtId="0" fontId="31" fillId="35" borderId="30" xfId="0" applyFont="1" applyFill="1" applyBorder="1" applyAlignment="1"/>
    <xf numFmtId="0" fontId="31" fillId="35" borderId="31" xfId="0" applyFont="1" applyFill="1" applyBorder="1"/>
    <xf numFmtId="0" fontId="31" fillId="35" borderId="32" xfId="0" applyFont="1" applyFill="1" applyBorder="1"/>
    <xf numFmtId="0" fontId="57" fillId="36" borderId="0" xfId="83" applyFont="1" applyFill="1" applyBorder="1" applyAlignment="1">
      <alignment horizontal="center"/>
    </xf>
    <xf numFmtId="0" fontId="0" fillId="0" borderId="0" xfId="0" applyBorder="1"/>
    <xf numFmtId="0" fontId="57" fillId="0" borderId="0" xfId="83" applyFont="1" applyFill="1" applyBorder="1" applyAlignment="1">
      <alignment horizontal="right" wrapText="1"/>
    </xf>
    <xf numFmtId="0" fontId="57" fillId="0" borderId="0" xfId="83" applyFont="1" applyFill="1" applyBorder="1" applyAlignment="1">
      <alignment wrapText="1"/>
    </xf>
    <xf numFmtId="0" fontId="58" fillId="0" borderId="0" xfId="83" applyBorder="1"/>
    <xf numFmtId="0" fontId="2" fillId="40" borderId="0" xfId="82" applyFont="1" applyFill="1" applyBorder="1" applyAlignment="1">
      <alignment horizontal="center"/>
    </xf>
    <xf numFmtId="0" fontId="2" fillId="41" borderId="0" xfId="79" applyFont="1" applyFill="1" applyBorder="1" applyAlignment="1">
      <alignment horizontal="left"/>
    </xf>
    <xf numFmtId="0" fontId="9" fillId="41" borderId="0" xfId="0" applyFont="1" applyFill="1" applyBorder="1"/>
    <xf numFmtId="0" fontId="41" fillId="35" borderId="0" xfId="0" applyFont="1" applyFill="1" applyBorder="1" applyAlignment="1">
      <alignment horizontal="left" vertical="top" wrapText="1"/>
    </xf>
    <xf numFmtId="0" fontId="5" fillId="35" borderId="0" xfId="0" applyFont="1" applyFill="1" applyBorder="1" applyAlignment="1">
      <alignment horizontal="left" vertical="center"/>
    </xf>
    <xf numFmtId="0" fontId="42" fillId="35" borderId="0" xfId="0" applyFont="1" applyFill="1" applyBorder="1" applyAlignment="1">
      <alignment horizontal="right" vertical="center"/>
    </xf>
    <xf numFmtId="3" fontId="9" fillId="0" borderId="0" xfId="82" applyNumberFormat="1" applyFont="1" applyFill="1" applyBorder="1" applyAlignment="1">
      <alignment horizontal="right" wrapText="1"/>
    </xf>
    <xf numFmtId="0" fontId="57" fillId="0" borderId="0" xfId="83" applyFont="1" applyFill="1" applyBorder="1" applyAlignment="1">
      <alignment horizontal="center"/>
    </xf>
    <xf numFmtId="0" fontId="9" fillId="0" borderId="0" xfId="79" applyFont="1" applyFill="1" applyBorder="1" applyAlignment="1">
      <alignment horizontal="center"/>
    </xf>
    <xf numFmtId="0" fontId="57" fillId="0" borderId="0" xfId="83" applyFont="1" applyFill="1" applyBorder="1" applyAlignment="1">
      <alignment horizontal="right"/>
    </xf>
    <xf numFmtId="0" fontId="2" fillId="0" borderId="0" xfId="83" applyFont="1" applyFill="1" applyBorder="1" applyAlignment="1">
      <alignment horizontal="left"/>
    </xf>
    <xf numFmtId="0" fontId="2" fillId="40" borderId="0" xfId="82" applyFont="1" applyFill="1" applyBorder="1" applyAlignment="1">
      <alignment horizontal="right"/>
    </xf>
    <xf numFmtId="0" fontId="33" fillId="37" borderId="16" xfId="0" applyFont="1" applyFill="1" applyBorder="1" applyAlignment="1" applyProtection="1">
      <protection locked="0"/>
    </xf>
    <xf numFmtId="0" fontId="33" fillId="37" borderId="17" xfId="0" applyFont="1" applyFill="1" applyBorder="1" applyAlignment="1" applyProtection="1">
      <protection locked="0"/>
    </xf>
    <xf numFmtId="0" fontId="33" fillId="37" borderId="18" xfId="0" applyFont="1" applyFill="1" applyBorder="1" applyAlignment="1" applyProtection="1">
      <protection locked="0"/>
    </xf>
    <xf numFmtId="0" fontId="33" fillId="35" borderId="0" xfId="0" applyFont="1" applyFill="1" applyBorder="1" applyProtection="1">
      <protection locked="0"/>
    </xf>
    <xf numFmtId="0" fontId="33" fillId="37" borderId="23" xfId="0" applyFont="1" applyFill="1" applyBorder="1" applyAlignment="1" applyProtection="1">
      <protection locked="0"/>
    </xf>
    <xf numFmtId="0" fontId="33" fillId="37" borderId="0" xfId="0" applyFont="1" applyFill="1" applyBorder="1" applyAlignment="1" applyProtection="1">
      <protection locked="0"/>
    </xf>
    <xf numFmtId="0" fontId="33" fillId="37" borderId="22" xfId="0" applyFont="1" applyFill="1" applyBorder="1" applyAlignment="1" applyProtection="1">
      <protection locked="0"/>
    </xf>
    <xf numFmtId="0" fontId="33" fillId="37" borderId="19" xfId="0" applyFont="1" applyFill="1" applyBorder="1" applyAlignment="1" applyProtection="1">
      <protection locked="0"/>
    </xf>
    <xf numFmtId="0" fontId="33" fillId="37" borderId="20" xfId="0" applyFont="1" applyFill="1" applyBorder="1" applyAlignment="1" applyProtection="1">
      <protection locked="0"/>
    </xf>
    <xf numFmtId="0" fontId="33" fillId="37" borderId="21" xfId="0" applyFont="1" applyFill="1" applyBorder="1" applyAlignment="1" applyProtection="1">
      <protection locked="0"/>
    </xf>
    <xf numFmtId="0" fontId="49" fillId="35" borderId="0" xfId="80" applyFont="1" applyFill="1" applyBorder="1" applyAlignment="1">
      <alignment vertical="top" wrapText="1"/>
    </xf>
    <xf numFmtId="0" fontId="49" fillId="35" borderId="0" xfId="80" applyFont="1" applyFill="1" applyBorder="1" applyAlignment="1">
      <alignment wrapText="1"/>
    </xf>
    <xf numFmtId="0" fontId="4" fillId="35" borderId="0" xfId="80" applyFont="1" applyFill="1" applyBorder="1" applyAlignment="1">
      <alignment vertical="center" wrapText="1"/>
    </xf>
    <xf numFmtId="0" fontId="4" fillId="35" borderId="0" xfId="0" applyFont="1" applyFill="1" applyBorder="1" applyAlignment="1">
      <alignment vertical="center" wrapText="1"/>
    </xf>
    <xf numFmtId="0" fontId="50" fillId="35" borderId="0" xfId="80" applyFont="1" applyFill="1" applyBorder="1" applyAlignment="1">
      <alignment horizontal="justify"/>
    </xf>
    <xf numFmtId="0" fontId="49" fillId="35" borderId="0" xfId="80" applyFont="1" applyFill="1" applyBorder="1" applyAlignment="1"/>
    <xf numFmtId="0" fontId="34" fillId="35" borderId="0" xfId="80" applyFont="1" applyFill="1" applyBorder="1" applyAlignment="1">
      <alignment wrapText="1"/>
    </xf>
    <xf numFmtId="0" fontId="34" fillId="35" borderId="0" xfId="0" applyFont="1" applyFill="1" applyBorder="1" applyAlignment="1">
      <alignment wrapText="1"/>
    </xf>
    <xf numFmtId="0" fontId="34" fillId="35" borderId="0" xfId="80" applyFont="1" applyFill="1" applyBorder="1" applyAlignment="1">
      <alignment horizontal="left" wrapText="1"/>
    </xf>
    <xf numFmtId="0" fontId="51" fillId="35" borderId="0" xfId="76" applyFont="1" applyFill="1" applyBorder="1" applyAlignment="1" applyProtection="1">
      <alignment wrapText="1"/>
    </xf>
    <xf numFmtId="0" fontId="49" fillId="35" borderId="0" xfId="80" applyFont="1" applyFill="1" applyBorder="1" applyAlignment="1">
      <alignment horizontal="left" vertical="top" wrapText="1"/>
    </xf>
    <xf numFmtId="0" fontId="40" fillId="35" borderId="4" xfId="0" applyFont="1" applyFill="1" applyBorder="1" applyAlignment="1">
      <alignment horizontal="center"/>
    </xf>
    <xf numFmtId="0" fontId="37" fillId="35" borderId="0" xfId="0" applyFont="1" applyFill="1" applyBorder="1" applyAlignment="1">
      <alignment horizontal="left" vertical="center"/>
    </xf>
    <xf numFmtId="0" fontId="40" fillId="35" borderId="0" xfId="0" applyFont="1" applyFill="1" applyBorder="1" applyAlignment="1">
      <alignment horizontal="left" vertical="center" wrapText="1"/>
    </xf>
    <xf numFmtId="0" fontId="48" fillId="35" borderId="5" xfId="0" applyFont="1" applyFill="1" applyBorder="1" applyAlignment="1">
      <alignment horizontal="left" vertical="center"/>
    </xf>
    <xf numFmtId="0" fontId="48" fillId="35" borderId="6" xfId="0" applyFont="1" applyFill="1" applyBorder="1" applyAlignment="1">
      <alignment horizontal="left" vertical="center"/>
    </xf>
    <xf numFmtId="0" fontId="40" fillId="35" borderId="0" xfId="0" applyFont="1" applyFill="1" applyBorder="1" applyAlignment="1">
      <alignment horizontal="left" wrapText="1"/>
    </xf>
    <xf numFmtId="0" fontId="40" fillId="35" borderId="0" xfId="0" applyFont="1" applyFill="1" applyBorder="1" applyAlignment="1">
      <alignment horizontal="left"/>
    </xf>
    <xf numFmtId="0" fontId="31" fillId="35" borderId="0" xfId="0" applyFont="1" applyFill="1" applyBorder="1" applyProtection="1">
      <protection locked="0"/>
    </xf>
    <xf numFmtId="3" fontId="31" fillId="35" borderId="0" xfId="0" applyNumberFormat="1" applyFont="1" applyFill="1" applyBorder="1" applyProtection="1">
      <protection locked="0"/>
    </xf>
    <xf numFmtId="3" fontId="31" fillId="35" borderId="0" xfId="0" applyNumberFormat="1" applyFont="1" applyFill="1" applyBorder="1" applyAlignment="1" applyProtection="1">
      <alignment horizontal="right"/>
      <protection locked="0"/>
    </xf>
    <xf numFmtId="164" fontId="31" fillId="35" borderId="0" xfId="66" applyNumberFormat="1" applyFont="1" applyFill="1" applyBorder="1" applyAlignment="1" applyProtection="1">
      <alignment vertical="top"/>
      <protection locked="0"/>
    </xf>
    <xf numFmtId="164" fontId="31" fillId="35" borderId="0" xfId="66" applyNumberFormat="1" applyFont="1" applyFill="1" applyBorder="1" applyAlignment="1" applyProtection="1">
      <alignment horizontal="right" vertical="top"/>
      <protection locked="0"/>
    </xf>
    <xf numFmtId="3" fontId="31" fillId="35" borderId="0" xfId="0" applyNumberFormat="1" applyFont="1" applyFill="1" applyAlignment="1" applyProtection="1">
      <alignment horizontal="right"/>
      <protection locked="0"/>
    </xf>
    <xf numFmtId="169" fontId="31" fillId="35" borderId="0" xfId="0" applyNumberFormat="1" applyFont="1" applyFill="1" applyBorder="1" applyAlignment="1" applyProtection="1">
      <alignment horizontal="right"/>
      <protection locked="0"/>
    </xf>
    <xf numFmtId="169" fontId="31" fillId="35" borderId="0" xfId="0" applyNumberFormat="1" applyFont="1" applyFill="1" applyBorder="1" applyProtection="1">
      <protection locked="0"/>
    </xf>
    <xf numFmtId="0" fontId="31" fillId="35" borderId="0" xfId="0" applyFont="1" applyFill="1" applyBorder="1" applyAlignment="1" applyProtection="1">
      <alignment horizontal="right"/>
      <protection locked="0"/>
    </xf>
    <xf numFmtId="169" fontId="42" fillId="35" borderId="6" xfId="0" applyNumberFormat="1" applyFont="1" applyFill="1" applyBorder="1" applyProtection="1">
      <protection locked="0"/>
    </xf>
    <xf numFmtId="169" fontId="42" fillId="35" borderId="6" xfId="0" applyNumberFormat="1" applyFont="1" applyFill="1" applyBorder="1" applyAlignment="1" applyProtection="1">
      <alignment horizontal="right"/>
      <protection locked="0"/>
    </xf>
    <xf numFmtId="0" fontId="33" fillId="35" borderId="5" xfId="0" applyFont="1" applyFill="1" applyBorder="1" applyAlignment="1" applyProtection="1">
      <alignment vertical="center"/>
      <protection locked="0"/>
    </xf>
    <xf numFmtId="0" fontId="33" fillId="35" borderId="5" xfId="0" applyFont="1" applyFill="1" applyBorder="1" applyProtection="1">
      <protection locked="0"/>
    </xf>
    <xf numFmtId="1" fontId="33" fillId="35" borderId="5" xfId="0" quotePrefix="1" applyNumberFormat="1" applyFont="1" applyFill="1" applyBorder="1" applyAlignment="1" applyProtection="1">
      <alignment horizontal="right" vertical="center"/>
      <protection locked="0"/>
    </xf>
    <xf numFmtId="166" fontId="31" fillId="35" borderId="0" xfId="0" applyNumberFormat="1" applyFont="1" applyFill="1" applyBorder="1" applyAlignment="1" applyProtection="1">
      <alignment horizontal="right" vertical="center"/>
      <protection locked="0"/>
    </xf>
    <xf numFmtId="166" fontId="31" fillId="35" borderId="6" xfId="0" applyNumberFormat="1" applyFont="1" applyFill="1" applyBorder="1" applyAlignment="1" applyProtection="1">
      <alignment horizontal="right" vertical="center"/>
      <protection locked="0"/>
    </xf>
    <xf numFmtId="164" fontId="31" fillId="35" borderId="0" xfId="66" applyNumberFormat="1" applyFont="1" applyFill="1" applyProtection="1">
      <protection locked="0"/>
    </xf>
    <xf numFmtId="164" fontId="42" fillId="35" borderId="6" xfId="66" applyNumberFormat="1" applyFont="1" applyFill="1" applyBorder="1" applyProtection="1">
      <protection locked="0"/>
    </xf>
    <xf numFmtId="0" fontId="33" fillId="35" borderId="0" xfId="0" applyFont="1" applyFill="1" applyAlignment="1" applyProtection="1">
      <protection locked="0"/>
    </xf>
  </cellXfs>
  <cellStyles count="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/>
    <cellStyle name="Comma 2" xfId="77"/>
    <cellStyle name="Comma 4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76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" xfId="78"/>
    <cellStyle name="Normal 10 2" xfId="39"/>
    <cellStyle name="Normal 10 2 2" xfId="40"/>
    <cellStyle name="Normal 2" xfId="41"/>
    <cellStyle name="Normal 2 2" xfId="42"/>
    <cellStyle name="Normal 2 2 2" xfId="43"/>
    <cellStyle name="Normal 2 2 3" xfId="44"/>
    <cellStyle name="Normal 2 3" xfId="45"/>
    <cellStyle name="Normal 3" xfId="46"/>
    <cellStyle name="Normal 3 2" xfId="47"/>
    <cellStyle name="Normal 4" xfId="48"/>
    <cellStyle name="Normal 4 14" xfId="49"/>
    <cellStyle name="Normal 4 2" xfId="50"/>
    <cellStyle name="Normal 4 2 2" xfId="51"/>
    <cellStyle name="Normal 5" xfId="52"/>
    <cellStyle name="Normal 5 2" xfId="53"/>
    <cellStyle name="Normal 5 3" xfId="54"/>
    <cellStyle name="Normal 6" xfId="55"/>
    <cellStyle name="Normal 7" xfId="56"/>
    <cellStyle name="Normal 8" xfId="57"/>
    <cellStyle name="Normal 9" xfId="58"/>
    <cellStyle name="Normal 9 2" xfId="59"/>
    <cellStyle name="Normal_ChartData" xfId="81"/>
    <cellStyle name="Normal_Data" xfId="79"/>
    <cellStyle name="Normal_Register Data" xfId="82"/>
    <cellStyle name="Normal_Sheet1" xfId="60"/>
    <cellStyle name="Normal_Sheet1_1" xfId="83"/>
    <cellStyle name="Normal_Wales GPPS 2009 results raw" xfId="80"/>
    <cellStyle name="Note 14" xfId="61"/>
    <cellStyle name="Note 2" xfId="62"/>
    <cellStyle name="Output" xfId="63" builtinId="21" customBuiltin="1"/>
    <cellStyle name="Output Amounts" xfId="64"/>
    <cellStyle name="Output Line Items" xfId="65"/>
    <cellStyle name="Percent" xfId="66" builtinId="5"/>
    <cellStyle name="Percent 2" xfId="67"/>
    <cellStyle name="Percent 2 2" xfId="68"/>
    <cellStyle name="Percent 3" xfId="69"/>
    <cellStyle name="Percent 4" xfId="70"/>
    <cellStyle name="Percent 5" xfId="71"/>
    <cellStyle name="Percent 6" xfId="72"/>
    <cellStyle name="Title" xfId="73" builtinId="15" customBuiltin="1"/>
    <cellStyle name="Total" xfId="74" builtinId="25" customBuiltin="1"/>
    <cellStyle name="Warning Text" xfId="75" builtinId="11" customBuiltin="1"/>
  </cellStyles>
  <dxfs count="35">
    <dxf>
      <fill>
        <patternFill>
          <bgColor theme="4" tint="0.79998168889431442"/>
        </patternFill>
      </fill>
    </dxf>
    <dxf>
      <font>
        <b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</font>
    </dxf>
    <dxf>
      <font>
        <b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color theme="4" tint="0.79998168889431442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color auto="1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4" tint="-0.24994659260841701"/>
      </font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/>
        </patternFill>
      </fill>
    </dxf>
    <dxf>
      <font>
        <b/>
        <color theme="1"/>
      </font>
      <fill>
        <patternFill patternType="solid">
          <bgColor theme="4" tint="0.79998168889431442"/>
        </patternFill>
      </fill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auto="1"/>
      </font>
      <fill>
        <patternFill>
          <bgColor theme="4"/>
        </patternFill>
      </fill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4" defaultTableStyle="TableStyleMedium2" defaultPivotStyle="PivotStyleLight16">
    <tableStyle name="PivotStyleDP" table="0" count="14">
      <tableStyleElement type="wholeTable" dxfId="34"/>
      <tableStyleElement type="headerRow" dxfId="33"/>
      <tableStyleElement type="totalRow" dxfId="32"/>
      <tableStyleElement type="lastColumn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thirdColumnSubheading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  <tableStyle name="PivotStyleTracking" table="0" count="14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firstColumnStripe" dxfId="15"/>
      <tableStyleElement type="firstSubtotalColumn" dxfId="14"/>
      <tableStyleElement type="second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Table Style 1" table="0" count="1">
      <tableStyleElement type="secondColumnStripe" dxfId="6"/>
    </tableStyle>
    <tableStyle name="PivotTable Style 2" table="0" count="6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ColumnStripe" dxfId="0"/>
    </tableStyle>
  </tableStyles>
  <colors>
    <mruColors>
      <color rgb="FFCCECFF"/>
      <color rgb="FFFF9933"/>
      <color rgb="FF996600"/>
      <color rgb="FFFF5050"/>
      <color rgb="FFCC6600"/>
      <color rgb="FFCC9900"/>
      <color rgb="FF9900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3046301670228"/>
          <c:y val="2.8252405949256341E-2"/>
          <c:w val="0.83233018989714502"/>
          <c:h val="0.85011851590942555"/>
        </c:manualLayout>
      </c:layout>
      <c:lineChart>
        <c:grouping val="standard"/>
        <c:varyColors val="0"/>
        <c:ser>
          <c:idx val="0"/>
          <c:order val="0"/>
          <c:tx>
            <c:strRef>
              <c:f>'Summary Report'!$A$17</c:f>
              <c:strCache>
                <c:ptCount val="1"/>
                <c:pt idx="0">
                  <c:v>List size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Report'!$C$17:$J$17</c:f>
              <c:numCache>
                <c:formatCode>#,##0</c:formatCode>
                <c:ptCount val="8"/>
                <c:pt idx="0">
                  <c:v>3147550</c:v>
                </c:pt>
                <c:pt idx="1">
                  <c:v>3155692</c:v>
                </c:pt>
                <c:pt idx="2">
                  <c:v>3168721</c:v>
                </c:pt>
                <c:pt idx="3">
                  <c:v>3185538</c:v>
                </c:pt>
                <c:pt idx="4">
                  <c:v>3184260</c:v>
                </c:pt>
                <c:pt idx="5">
                  <c:v>3165517</c:v>
                </c:pt>
                <c:pt idx="6">
                  <c:v>3201691</c:v>
                </c:pt>
                <c:pt idx="7">
                  <c:v>3213140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200"/>
        <c:axId val="63714048"/>
      </c:lineChart>
      <c:catAx>
        <c:axId val="636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ail"/>
              </a:defRPr>
            </a:pPr>
            <a:endParaRPr lang="en-US"/>
          </a:p>
        </c:txPr>
        <c:crossAx val="63714048"/>
        <c:crosses val="autoZero"/>
        <c:auto val="1"/>
        <c:lblAlgn val="ctr"/>
        <c:lblOffset val="100"/>
        <c:noMultiLvlLbl val="0"/>
      </c:catAx>
      <c:valAx>
        <c:axId val="63714048"/>
        <c:scaling>
          <c:orientation val="minMax"/>
          <c:max val="429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99200"/>
        <c:crosses val="autoZero"/>
        <c:crossBetween val="between"/>
        <c:majorUnit val="500000"/>
      </c:valAx>
    </c:plotArea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Report'!$A$46</c:f>
              <c:strCache>
                <c:ptCount val="1"/>
                <c:pt idx="0">
                  <c:v>Heart Failure (due to Left Ventricular Dysfunction) (d)</c:v>
                </c:pt>
              </c:strCache>
            </c:strRef>
          </c:tx>
          <c:marker>
            <c:symbol val="none"/>
          </c:marker>
          <c:cat>
            <c:strRef>
              <c:f>'Summary Report'!$C$9:$I$9</c:f>
              <c:strCache>
                <c:ptCount val="7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</c:strCache>
            </c:strRef>
          </c:cat>
          <c:val>
            <c:numRef>
              <c:f>'Summary Report'!$C$46:$I$46</c:f>
              <c:numCache>
                <c:formatCode>#,##0</c:formatCode>
                <c:ptCount val="7"/>
                <c:pt idx="0">
                  <c:v>15730</c:v>
                </c:pt>
                <c:pt idx="1">
                  <c:v>15920</c:v>
                </c:pt>
                <c:pt idx="2">
                  <c:v>16102</c:v>
                </c:pt>
                <c:pt idx="3">
                  <c:v>16393</c:v>
                </c:pt>
                <c:pt idx="4">
                  <c:v>16547</c:v>
                </c:pt>
                <c:pt idx="5">
                  <c:v>7056</c:v>
                </c:pt>
                <c:pt idx="6">
                  <c:v>8987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75936"/>
        <c:axId val="50777472"/>
      </c:lineChart>
      <c:catAx>
        <c:axId val="507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777472"/>
        <c:crosses val="autoZero"/>
        <c:auto val="1"/>
        <c:lblAlgn val="ctr"/>
        <c:lblOffset val="100"/>
        <c:noMultiLvlLbl val="0"/>
      </c:catAx>
      <c:valAx>
        <c:axId val="5077747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775936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Report'!$A$47</c:f>
              <c:strCache>
                <c:ptCount val="1"/>
                <c:pt idx="0">
                  <c:v>Hypertension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Report'!$C$47:$J$47</c:f>
              <c:numCache>
                <c:formatCode>#,##0</c:formatCode>
                <c:ptCount val="8"/>
                <c:pt idx="0">
                  <c:v>469518</c:v>
                </c:pt>
                <c:pt idx="1">
                  <c:v>478067</c:v>
                </c:pt>
                <c:pt idx="2">
                  <c:v>486533</c:v>
                </c:pt>
                <c:pt idx="3">
                  <c:v>492386</c:v>
                </c:pt>
                <c:pt idx="4">
                  <c:v>493981</c:v>
                </c:pt>
                <c:pt idx="5">
                  <c:v>493103</c:v>
                </c:pt>
                <c:pt idx="6">
                  <c:v>498553</c:v>
                </c:pt>
                <c:pt idx="7">
                  <c:v>500538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6720"/>
        <c:axId val="63652608"/>
      </c:lineChart>
      <c:catAx>
        <c:axId val="636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52608"/>
        <c:crosses val="autoZero"/>
        <c:auto val="1"/>
        <c:lblAlgn val="ctr"/>
        <c:lblOffset val="100"/>
        <c:noMultiLvlLbl val="0"/>
      </c:catAx>
      <c:valAx>
        <c:axId val="63652608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4672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4306484210738"/>
          <c:y val="0.10089600536171262"/>
          <c:w val="0.85156418232194042"/>
          <c:h val="0.65269329365193596"/>
        </c:manualLayout>
      </c:layout>
      <c:lineChart>
        <c:grouping val="standard"/>
        <c:varyColors val="0"/>
        <c:ser>
          <c:idx val="0"/>
          <c:order val="0"/>
          <c:tx>
            <c:strRef>
              <c:f>'Summary Report'!$A$48</c:f>
              <c:strCache>
                <c:ptCount val="1"/>
                <c:pt idx="0">
                  <c:v>Mental Health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Report'!$C$48:$J$48</c:f>
              <c:numCache>
                <c:formatCode>#,##0</c:formatCode>
                <c:ptCount val="8"/>
                <c:pt idx="0">
                  <c:v>24067</c:v>
                </c:pt>
                <c:pt idx="1">
                  <c:v>25069</c:v>
                </c:pt>
                <c:pt idx="2">
                  <c:v>25857</c:v>
                </c:pt>
                <c:pt idx="3">
                  <c:v>26725</c:v>
                </c:pt>
                <c:pt idx="4">
                  <c:v>27349</c:v>
                </c:pt>
                <c:pt idx="5">
                  <c:v>27577</c:v>
                </c:pt>
                <c:pt idx="6">
                  <c:v>28276</c:v>
                </c:pt>
                <c:pt idx="7">
                  <c:v>28997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0896"/>
        <c:axId val="63682432"/>
      </c:lineChart>
      <c:catAx>
        <c:axId val="636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82432"/>
        <c:crosses val="autoZero"/>
        <c:auto val="1"/>
        <c:lblAlgn val="ctr"/>
        <c:lblOffset val="100"/>
        <c:noMultiLvlLbl val="0"/>
      </c:catAx>
      <c:valAx>
        <c:axId val="6368243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80896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Report'!$A$49</c:f>
              <c:strCache>
                <c:ptCount val="1"/>
                <c:pt idx="0">
                  <c:v>Obesity (e)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Report'!$C$49:$J$49</c:f>
              <c:numCache>
                <c:formatCode>#,##0</c:formatCode>
                <c:ptCount val="8"/>
                <c:pt idx="0">
                  <c:v>305923</c:v>
                </c:pt>
                <c:pt idx="1">
                  <c:v>318606</c:v>
                </c:pt>
                <c:pt idx="2">
                  <c:v>328283</c:v>
                </c:pt>
                <c:pt idx="3">
                  <c:v>332229</c:v>
                </c:pt>
                <c:pt idx="4">
                  <c:v>328418</c:v>
                </c:pt>
                <c:pt idx="5">
                  <c:v>324878</c:v>
                </c:pt>
                <c:pt idx="6">
                  <c:v>303634</c:v>
                </c:pt>
                <c:pt idx="7">
                  <c:v>300050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4336"/>
        <c:axId val="63695872"/>
      </c:lineChart>
      <c:catAx>
        <c:axId val="636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95872"/>
        <c:crosses val="autoZero"/>
        <c:auto val="1"/>
        <c:lblAlgn val="ctr"/>
        <c:lblOffset val="100"/>
        <c:noMultiLvlLbl val="0"/>
      </c:catAx>
      <c:valAx>
        <c:axId val="6369587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694336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Report'!$A$50</c:f>
              <c:strCache>
                <c:ptCount val="1"/>
                <c:pt idx="0">
                  <c:v>Palliative Care (PC)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Report'!$C$50:$J$50</c:f>
              <c:numCache>
                <c:formatCode>#,##0</c:formatCode>
                <c:ptCount val="8"/>
                <c:pt idx="0">
                  <c:v>2810</c:v>
                </c:pt>
                <c:pt idx="1">
                  <c:v>3719</c:v>
                </c:pt>
                <c:pt idx="2">
                  <c:v>4668</c:v>
                </c:pt>
                <c:pt idx="3">
                  <c:v>5935</c:v>
                </c:pt>
                <c:pt idx="4">
                  <c:v>7152</c:v>
                </c:pt>
                <c:pt idx="5">
                  <c:v>8272</c:v>
                </c:pt>
                <c:pt idx="6">
                  <c:v>8962</c:v>
                </c:pt>
                <c:pt idx="7">
                  <c:v>9639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6448"/>
        <c:axId val="63766912"/>
      </c:lineChart>
      <c:catAx>
        <c:axId val="637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766912"/>
        <c:crosses val="autoZero"/>
        <c:auto val="1"/>
        <c:lblAlgn val="ctr"/>
        <c:lblOffset val="100"/>
        <c:noMultiLvlLbl val="0"/>
      </c:catAx>
      <c:valAx>
        <c:axId val="6376691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736448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Report'!$A$51</c:f>
              <c:strCache>
                <c:ptCount val="1"/>
                <c:pt idx="0">
                  <c:v>Secondary Prevention of Coronary Heart Disease 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Report'!$C$51:$J$51</c:f>
              <c:numCache>
                <c:formatCode>#,##0</c:formatCode>
                <c:ptCount val="8"/>
                <c:pt idx="0">
                  <c:v>130725</c:v>
                </c:pt>
                <c:pt idx="1">
                  <c:v>129223</c:v>
                </c:pt>
                <c:pt idx="2">
                  <c:v>128114</c:v>
                </c:pt>
                <c:pt idx="3">
                  <c:v>127200</c:v>
                </c:pt>
                <c:pt idx="4">
                  <c:v>125567</c:v>
                </c:pt>
                <c:pt idx="5">
                  <c:v>122688</c:v>
                </c:pt>
                <c:pt idx="6">
                  <c:v>121442</c:v>
                </c:pt>
                <c:pt idx="7">
                  <c:v>120620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7872"/>
        <c:axId val="63809408"/>
      </c:lineChart>
      <c:catAx>
        <c:axId val="6380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09408"/>
        <c:crosses val="autoZero"/>
        <c:auto val="1"/>
        <c:lblAlgn val="ctr"/>
        <c:lblOffset val="100"/>
        <c:noMultiLvlLbl val="0"/>
      </c:catAx>
      <c:valAx>
        <c:axId val="63809408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07872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Report'!$A$52</c:f>
              <c:strCache>
                <c:ptCount val="1"/>
                <c:pt idx="0">
                  <c:v>Smoking (patients aged 15 or over with recorded smoking status)</c:v>
                </c:pt>
              </c:strCache>
            </c:strRef>
          </c:tx>
          <c:marker>
            <c:symbol val="none"/>
          </c:marker>
          <c:cat>
            <c:strRef>
              <c:f>'Summary Report'!$G$9:$J$9</c:f>
              <c:strCache>
                <c:ptCount val="4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</c:strCache>
            </c:strRef>
          </c:cat>
          <c:val>
            <c:numRef>
              <c:f>'Summary Report'!$G$52:$J$52</c:f>
              <c:numCache>
                <c:formatCode>#,##0</c:formatCode>
                <c:ptCount val="4"/>
                <c:pt idx="0">
                  <c:v>2666159</c:v>
                </c:pt>
                <c:pt idx="1">
                  <c:v>2649437</c:v>
                </c:pt>
                <c:pt idx="2">
                  <c:v>2680362</c:v>
                </c:pt>
                <c:pt idx="3">
                  <c:v>2689419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33600"/>
        <c:axId val="63835136"/>
      </c:lineChart>
      <c:catAx>
        <c:axId val="6383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35136"/>
        <c:crosses val="autoZero"/>
        <c:auto val="1"/>
        <c:lblAlgn val="ctr"/>
        <c:lblOffset val="100"/>
        <c:noMultiLvlLbl val="0"/>
      </c:catAx>
      <c:valAx>
        <c:axId val="638351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3360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Report'!$A$53</c:f>
              <c:strCache>
                <c:ptCount val="1"/>
                <c:pt idx="0">
                  <c:v>Smoking (patients with Chronic Conditions)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Report'!$C$53:$J$53</c:f>
              <c:numCache>
                <c:formatCode>#,##0</c:formatCode>
                <c:ptCount val="8"/>
                <c:pt idx="0">
                  <c:v>793154</c:v>
                </c:pt>
                <c:pt idx="1">
                  <c:v>805502</c:v>
                </c:pt>
                <c:pt idx="2">
                  <c:v>817891</c:v>
                </c:pt>
                <c:pt idx="3">
                  <c:v>829532</c:v>
                </c:pt>
                <c:pt idx="4">
                  <c:v>839213</c:v>
                </c:pt>
                <c:pt idx="5">
                  <c:v>837729</c:v>
                </c:pt>
                <c:pt idx="6">
                  <c:v>853552</c:v>
                </c:pt>
                <c:pt idx="7">
                  <c:v>841227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3424"/>
        <c:axId val="63865216"/>
      </c:lineChart>
      <c:catAx>
        <c:axId val="6386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65216"/>
        <c:crosses val="autoZero"/>
        <c:auto val="1"/>
        <c:lblAlgn val="ctr"/>
        <c:lblOffset val="100"/>
        <c:noMultiLvlLbl val="0"/>
      </c:catAx>
      <c:valAx>
        <c:axId val="6386521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63424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Report'!$A$54</c:f>
              <c:strCache>
                <c:ptCount val="1"/>
                <c:pt idx="0">
                  <c:v>Stroke and Ischaemic Attacks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Report'!$C$54:$J$54</c:f>
              <c:numCache>
                <c:formatCode>#,##0</c:formatCode>
                <c:ptCount val="8"/>
                <c:pt idx="0">
                  <c:v>63256</c:v>
                </c:pt>
                <c:pt idx="1">
                  <c:v>64132</c:v>
                </c:pt>
                <c:pt idx="2">
                  <c:v>65203</c:v>
                </c:pt>
                <c:pt idx="3">
                  <c:v>65854</c:v>
                </c:pt>
                <c:pt idx="4">
                  <c:v>63724</c:v>
                </c:pt>
                <c:pt idx="5">
                  <c:v>64093</c:v>
                </c:pt>
                <c:pt idx="6">
                  <c:v>64641</c:v>
                </c:pt>
                <c:pt idx="7">
                  <c:v>65855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89408"/>
        <c:axId val="63890944"/>
      </c:lineChart>
      <c:catAx>
        <c:axId val="6388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90944"/>
        <c:crosses val="autoZero"/>
        <c:auto val="1"/>
        <c:lblAlgn val="ctr"/>
        <c:lblOffset val="100"/>
        <c:noMultiLvlLbl val="0"/>
      </c:catAx>
      <c:valAx>
        <c:axId val="6389094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3889408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Report'!$A$18</c:f>
              <c:strCache>
                <c:ptCount val="1"/>
                <c:pt idx="0">
                  <c:v>Average patient list size per practice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Report'!$C$18:$J$18</c:f>
              <c:numCache>
                <c:formatCode>#,##0</c:formatCode>
                <c:ptCount val="8"/>
                <c:pt idx="0">
                  <c:v>6476.4403292181069</c:v>
                </c:pt>
                <c:pt idx="1">
                  <c:v>6506.5814432989691</c:v>
                </c:pt>
                <c:pt idx="2">
                  <c:v>6587.7775467775464</c:v>
                </c:pt>
                <c:pt idx="3">
                  <c:v>6720.5443037974683</c:v>
                </c:pt>
                <c:pt idx="4">
                  <c:v>6760.6369426751589</c:v>
                </c:pt>
                <c:pt idx="5">
                  <c:v>6807.5634408602155</c:v>
                </c:pt>
                <c:pt idx="6">
                  <c:v>6975.3616557734204</c:v>
                </c:pt>
                <c:pt idx="7">
                  <c:v>7156.2138084632516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74048"/>
        <c:axId val="69673344"/>
      </c:lineChart>
      <c:catAx>
        <c:axId val="646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73344"/>
        <c:crosses val="autoZero"/>
        <c:auto val="1"/>
        <c:lblAlgn val="ctr"/>
        <c:lblOffset val="100"/>
        <c:noMultiLvlLbl val="0"/>
      </c:catAx>
      <c:valAx>
        <c:axId val="69673344"/>
        <c:scaling>
          <c:orientation val="minMax"/>
          <c:max val="1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674048"/>
        <c:crosses val="autoZero"/>
        <c:crossBetween val="between"/>
        <c:majorUnit val="1000"/>
      </c:valAx>
    </c:plotArea>
    <c:plotVisOnly val="1"/>
    <c:dispBlanksAs val="gap"/>
    <c:showDLblsOverMax val="0"/>
  </c:chart>
  <c:spPr>
    <a:solidFill>
      <a:srgbClr val="CCECFF"/>
    </a:solidFill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Report'!$A$39</c:f>
              <c:strCache>
                <c:ptCount val="1"/>
                <c:pt idx="0">
                  <c:v>Asthma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Report'!$C$39:$J$39</c:f>
              <c:numCache>
                <c:formatCode>#,##0</c:formatCode>
                <c:ptCount val="8"/>
                <c:pt idx="0">
                  <c:v>207513</c:v>
                </c:pt>
                <c:pt idx="1">
                  <c:v>210952</c:v>
                </c:pt>
                <c:pt idx="2">
                  <c:v>213752</c:v>
                </c:pt>
                <c:pt idx="3">
                  <c:v>218243</c:v>
                </c:pt>
                <c:pt idx="4">
                  <c:v>221356</c:v>
                </c:pt>
                <c:pt idx="5">
                  <c:v>219238</c:v>
                </c:pt>
                <c:pt idx="6">
                  <c:v>227075</c:v>
                </c:pt>
                <c:pt idx="7">
                  <c:v>222590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8768"/>
        <c:axId val="72924160"/>
      </c:lineChart>
      <c:catAx>
        <c:axId val="726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2924160"/>
        <c:crosses val="autoZero"/>
        <c:auto val="1"/>
        <c:lblAlgn val="ctr"/>
        <c:lblOffset val="100"/>
        <c:noMultiLvlLbl val="0"/>
      </c:catAx>
      <c:valAx>
        <c:axId val="72924160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2688768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Report'!$A$40</c:f>
              <c:strCache>
                <c:ptCount val="1"/>
                <c:pt idx="0">
                  <c:v>Atrial Fibrillation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Report'!$C$40:$J$40</c:f>
              <c:numCache>
                <c:formatCode>#,##0</c:formatCode>
                <c:ptCount val="8"/>
                <c:pt idx="0">
                  <c:v>51963</c:v>
                </c:pt>
                <c:pt idx="1">
                  <c:v>53403</c:v>
                </c:pt>
                <c:pt idx="2">
                  <c:v>55036</c:v>
                </c:pt>
                <c:pt idx="3">
                  <c:v>57299</c:v>
                </c:pt>
                <c:pt idx="4">
                  <c:v>58787</c:v>
                </c:pt>
                <c:pt idx="5">
                  <c:v>60348</c:v>
                </c:pt>
                <c:pt idx="6">
                  <c:v>62595</c:v>
                </c:pt>
                <c:pt idx="7">
                  <c:v>65169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21696"/>
        <c:axId val="87423232"/>
      </c:lineChart>
      <c:catAx>
        <c:axId val="874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7423232"/>
        <c:crosses val="autoZero"/>
        <c:auto val="1"/>
        <c:lblAlgn val="ctr"/>
        <c:lblOffset val="100"/>
        <c:noMultiLvlLbl val="0"/>
      </c:catAx>
      <c:valAx>
        <c:axId val="8742323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7421696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Report'!$A$41</c:f>
              <c:strCache>
                <c:ptCount val="1"/>
                <c:pt idx="0">
                  <c:v>Chronic Obstructive Pulmonary Disease 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Report'!$C$41:$J$41</c:f>
              <c:numCache>
                <c:formatCode>#,##0</c:formatCode>
                <c:ptCount val="8"/>
                <c:pt idx="0">
                  <c:v>61851</c:v>
                </c:pt>
                <c:pt idx="1">
                  <c:v>62744</c:v>
                </c:pt>
                <c:pt idx="2">
                  <c:v>64903</c:v>
                </c:pt>
                <c:pt idx="3">
                  <c:v>66951</c:v>
                </c:pt>
                <c:pt idx="4">
                  <c:v>67773</c:v>
                </c:pt>
                <c:pt idx="5">
                  <c:v>68419</c:v>
                </c:pt>
                <c:pt idx="6">
                  <c:v>69385</c:v>
                </c:pt>
                <c:pt idx="7">
                  <c:v>71170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57504"/>
        <c:axId val="97159424"/>
      </c:lineChart>
      <c:catAx>
        <c:axId val="9715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7159424"/>
        <c:crosses val="autoZero"/>
        <c:auto val="1"/>
        <c:lblAlgn val="ctr"/>
        <c:lblOffset val="100"/>
        <c:noMultiLvlLbl val="0"/>
      </c:catAx>
      <c:valAx>
        <c:axId val="9715942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7157504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Report'!$A$42</c:f>
              <c:strCache>
                <c:ptCount val="1"/>
                <c:pt idx="0">
                  <c:v>Dementia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Report'!$C$42:$J$42</c:f>
              <c:numCache>
                <c:formatCode>#,##0</c:formatCode>
                <c:ptCount val="8"/>
                <c:pt idx="0">
                  <c:v>14636</c:v>
                </c:pt>
                <c:pt idx="1">
                  <c:v>15389</c:v>
                </c:pt>
                <c:pt idx="2">
                  <c:v>16297</c:v>
                </c:pt>
                <c:pt idx="3">
                  <c:v>17184</c:v>
                </c:pt>
                <c:pt idx="4">
                  <c:v>17661</c:v>
                </c:pt>
                <c:pt idx="5">
                  <c:v>18591</c:v>
                </c:pt>
                <c:pt idx="6">
                  <c:v>19239</c:v>
                </c:pt>
                <c:pt idx="7">
                  <c:v>20419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6480"/>
        <c:axId val="176533504"/>
      </c:lineChart>
      <c:catAx>
        <c:axId val="977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6533504"/>
        <c:crosses val="autoZero"/>
        <c:auto val="1"/>
        <c:lblAlgn val="ctr"/>
        <c:lblOffset val="100"/>
        <c:noMultiLvlLbl val="0"/>
      </c:catAx>
      <c:valAx>
        <c:axId val="17653350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771648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Report'!$A$43</c:f>
              <c:strCache>
                <c:ptCount val="1"/>
                <c:pt idx="0">
                  <c:v>Diabetes (b)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Report'!$C$43:$J$43</c:f>
              <c:numCache>
                <c:formatCode>#,##0</c:formatCode>
                <c:ptCount val="8"/>
                <c:pt idx="0">
                  <c:v>146173</c:v>
                </c:pt>
                <c:pt idx="1">
                  <c:v>153175</c:v>
                </c:pt>
                <c:pt idx="2">
                  <c:v>160533</c:v>
                </c:pt>
                <c:pt idx="3">
                  <c:v>167537</c:v>
                </c:pt>
                <c:pt idx="4">
                  <c:v>173299</c:v>
                </c:pt>
                <c:pt idx="5">
                  <c:v>177212</c:v>
                </c:pt>
                <c:pt idx="6">
                  <c:v>183348</c:v>
                </c:pt>
                <c:pt idx="7">
                  <c:v>188644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93760"/>
        <c:axId val="181495296"/>
      </c:lineChart>
      <c:catAx>
        <c:axId val="1814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495296"/>
        <c:crosses val="autoZero"/>
        <c:auto val="1"/>
        <c:lblAlgn val="ctr"/>
        <c:lblOffset val="100"/>
        <c:noMultiLvlLbl val="0"/>
      </c:catAx>
      <c:valAx>
        <c:axId val="18149529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49376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60730369491487E-2"/>
          <c:y val="9.8897173069499286E-2"/>
          <c:w val="0.87403782097368887"/>
          <c:h val="0.70530066999264096"/>
        </c:manualLayout>
      </c:layout>
      <c:lineChart>
        <c:grouping val="standard"/>
        <c:varyColors val="0"/>
        <c:ser>
          <c:idx val="0"/>
          <c:order val="0"/>
          <c:tx>
            <c:strRef>
              <c:f>'Summary Report'!$A$44</c:f>
              <c:strCache>
                <c:ptCount val="1"/>
                <c:pt idx="0">
                  <c:v>Epilepsy (c)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Report'!$C$44:$J$44</c:f>
              <c:numCache>
                <c:formatCode>#,##0</c:formatCode>
                <c:ptCount val="8"/>
                <c:pt idx="0">
                  <c:v>22842</c:v>
                </c:pt>
                <c:pt idx="1">
                  <c:v>22885</c:v>
                </c:pt>
                <c:pt idx="2">
                  <c:v>23194</c:v>
                </c:pt>
                <c:pt idx="3">
                  <c:v>23479</c:v>
                </c:pt>
                <c:pt idx="4">
                  <c:v>23373</c:v>
                </c:pt>
                <c:pt idx="5">
                  <c:v>23545</c:v>
                </c:pt>
                <c:pt idx="6">
                  <c:v>23896</c:v>
                </c:pt>
                <c:pt idx="7">
                  <c:v>24226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6400"/>
        <c:axId val="183669504"/>
      </c:lineChart>
      <c:catAx>
        <c:axId val="18280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3669504"/>
        <c:crosses val="autoZero"/>
        <c:auto val="1"/>
        <c:lblAlgn val="ctr"/>
        <c:lblOffset val="100"/>
        <c:noMultiLvlLbl val="0"/>
      </c:catAx>
      <c:valAx>
        <c:axId val="18366950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280640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1002594629085"/>
          <c:y val="9.5490644975580866E-2"/>
          <c:w val="0.86213746957309556"/>
          <c:h val="0.70870735353492842"/>
        </c:manualLayout>
      </c:layout>
      <c:lineChart>
        <c:grouping val="standard"/>
        <c:varyColors val="0"/>
        <c:ser>
          <c:idx val="0"/>
          <c:order val="0"/>
          <c:tx>
            <c:strRef>
              <c:f>'Summary Report'!$A$45</c:f>
              <c:strCache>
                <c:ptCount val="1"/>
                <c:pt idx="0">
                  <c:v>Heart Failure </c:v>
                </c:pt>
              </c:strCache>
            </c:strRef>
          </c:tx>
          <c:marker>
            <c:symbol val="none"/>
          </c:marker>
          <c:cat>
            <c:strRef>
              <c:f>'Summary Report'!$C$9:$J$9</c:f>
              <c:strCache>
                <c:ptCount val="8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</c:strCache>
            </c:strRef>
          </c:cat>
          <c:val>
            <c:numRef>
              <c:f>'Summary Report'!$C$45:$J$45</c:f>
              <c:numCache>
                <c:formatCode>#,##0</c:formatCode>
                <c:ptCount val="8"/>
                <c:pt idx="0">
                  <c:v>28932</c:v>
                </c:pt>
                <c:pt idx="1">
                  <c:v>28549</c:v>
                </c:pt>
                <c:pt idx="2">
                  <c:v>29029</c:v>
                </c:pt>
                <c:pt idx="3">
                  <c:v>29454</c:v>
                </c:pt>
                <c:pt idx="4">
                  <c:v>29658</c:v>
                </c:pt>
                <c:pt idx="5">
                  <c:v>30187</c:v>
                </c:pt>
                <c:pt idx="6">
                  <c:v>30859</c:v>
                </c:pt>
                <c:pt idx="7">
                  <c:v>31758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8400"/>
        <c:axId val="50759936"/>
      </c:lineChart>
      <c:catAx>
        <c:axId val="507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759936"/>
        <c:crosses val="autoZero"/>
        <c:auto val="1"/>
        <c:lblAlgn val="ctr"/>
        <c:lblOffset val="100"/>
        <c:noMultiLvlLbl val="0"/>
      </c:catAx>
      <c:valAx>
        <c:axId val="507599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758400"/>
        <c:crosses val="autoZero"/>
        <c:crossBetween val="between"/>
      </c:valAx>
    </c:plotArea>
    <c:legend>
      <c:legendPos val="b"/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ECFF"/>
    </a:solidFill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LHBs!$B$1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286344</xdr:colOff>
      <xdr:row>1</xdr:row>
      <xdr:rowOff>137567</xdr:rowOff>
    </xdr:from>
    <xdr:to>
      <xdr:col>14</xdr:col>
      <xdr:colOff>717176</xdr:colOff>
      <xdr:row>8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609" y="216008"/>
          <a:ext cx="1797949" cy="149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3</xdr:row>
          <xdr:rowOff>38100</xdr:rowOff>
        </xdr:from>
        <xdr:to>
          <xdr:col>4</xdr:col>
          <xdr:colOff>409575</xdr:colOff>
          <xdr:row>3</xdr:row>
          <xdr:rowOff>257175</xdr:rowOff>
        </xdr:to>
        <xdr:sp macro="" textlink="">
          <xdr:nvSpPr>
            <xdr:cNvPr id="545977" name="Option Button 185" hidden="1">
              <a:extLst>
                <a:ext uri="{63B3BB69-23CF-44E3-9099-C40C66FF867C}">
                  <a14:compatExt spid="_x0000_s545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Aneurin Bevan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38100</xdr:rowOff>
        </xdr:from>
        <xdr:to>
          <xdr:col>3</xdr:col>
          <xdr:colOff>161925</xdr:colOff>
          <xdr:row>3</xdr:row>
          <xdr:rowOff>238125</xdr:rowOff>
        </xdr:to>
        <xdr:sp macro="" textlink="">
          <xdr:nvSpPr>
            <xdr:cNvPr id="545978" name="Option Button 186" hidden="1">
              <a:extLst>
                <a:ext uri="{63B3BB69-23CF-44E3-9099-C40C66FF867C}">
                  <a14:compatExt spid="_x0000_s545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Abertawe Bro Morgannwg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</xdr:row>
          <xdr:rowOff>28575</xdr:rowOff>
        </xdr:from>
        <xdr:to>
          <xdr:col>5</xdr:col>
          <xdr:colOff>1333500</xdr:colOff>
          <xdr:row>4</xdr:row>
          <xdr:rowOff>9525</xdr:rowOff>
        </xdr:to>
        <xdr:sp macro="" textlink="">
          <xdr:nvSpPr>
            <xdr:cNvPr id="545979" name="Option Button 187" hidden="1">
              <a:extLst>
                <a:ext uri="{63B3BB69-23CF-44E3-9099-C40C66FF867C}">
                  <a14:compatExt spid="_x0000_s545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Betsi Cadwaladr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</xdr:row>
          <xdr:rowOff>38100</xdr:rowOff>
        </xdr:from>
        <xdr:to>
          <xdr:col>7</xdr:col>
          <xdr:colOff>704850</xdr:colOff>
          <xdr:row>3</xdr:row>
          <xdr:rowOff>238125</xdr:rowOff>
        </xdr:to>
        <xdr:sp macro="" textlink="">
          <xdr:nvSpPr>
            <xdr:cNvPr id="545980" name="Option Button 188" hidden="1">
              <a:extLst>
                <a:ext uri="{63B3BB69-23CF-44E3-9099-C40C66FF867C}">
                  <a14:compatExt spid="_x0000_s545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Cardiff and Vale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</xdr:row>
          <xdr:rowOff>76200</xdr:rowOff>
        </xdr:from>
        <xdr:to>
          <xdr:col>2</xdr:col>
          <xdr:colOff>828675</xdr:colOff>
          <xdr:row>5</xdr:row>
          <xdr:rowOff>104775</xdr:rowOff>
        </xdr:to>
        <xdr:sp macro="" textlink="">
          <xdr:nvSpPr>
            <xdr:cNvPr id="545981" name="Option Button 189" hidden="1">
              <a:extLst>
                <a:ext uri="{63B3BB69-23CF-44E3-9099-C40C66FF867C}">
                  <a14:compatExt spid="_x0000_s545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Cwm Taf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</xdr:row>
          <xdr:rowOff>95250</xdr:rowOff>
        </xdr:from>
        <xdr:to>
          <xdr:col>4</xdr:col>
          <xdr:colOff>285750</xdr:colOff>
          <xdr:row>5</xdr:row>
          <xdr:rowOff>123825</xdr:rowOff>
        </xdr:to>
        <xdr:sp macro="" textlink="">
          <xdr:nvSpPr>
            <xdr:cNvPr id="545994" name="Option Button 202" hidden="1">
              <a:extLst>
                <a:ext uri="{63B3BB69-23CF-44E3-9099-C40C66FF867C}">
                  <a14:compatExt spid="_x0000_s545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Hywel Dda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</xdr:row>
          <xdr:rowOff>95250</xdr:rowOff>
        </xdr:from>
        <xdr:to>
          <xdr:col>5</xdr:col>
          <xdr:colOff>762000</xdr:colOff>
          <xdr:row>5</xdr:row>
          <xdr:rowOff>123825</xdr:rowOff>
        </xdr:to>
        <xdr:sp macro="" textlink="">
          <xdr:nvSpPr>
            <xdr:cNvPr id="545995" name="Option Button 203" hidden="1">
              <a:extLst>
                <a:ext uri="{63B3BB69-23CF-44E3-9099-C40C66FF867C}">
                  <a14:compatExt spid="_x0000_s545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Powys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</xdr:row>
          <xdr:rowOff>85725</xdr:rowOff>
        </xdr:from>
        <xdr:to>
          <xdr:col>7</xdr:col>
          <xdr:colOff>647700</xdr:colOff>
          <xdr:row>5</xdr:row>
          <xdr:rowOff>114300</xdr:rowOff>
        </xdr:to>
        <xdr:sp macro="" textlink="">
          <xdr:nvSpPr>
            <xdr:cNvPr id="10596231" name="Option Button 8071" hidden="1">
              <a:extLst>
                <a:ext uri="{63B3BB69-23CF-44E3-9099-C40C66FF867C}">
                  <a14:compatExt spid="_x0000_s10596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Wales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93147</xdr:colOff>
      <xdr:row>21</xdr:row>
      <xdr:rowOff>41741</xdr:rowOff>
    </xdr:from>
    <xdr:to>
      <xdr:col>2</xdr:col>
      <xdr:colOff>212912</xdr:colOff>
      <xdr:row>33</xdr:row>
      <xdr:rowOff>123266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41321</xdr:colOff>
      <xdr:row>21</xdr:row>
      <xdr:rowOff>48745</xdr:rowOff>
    </xdr:from>
    <xdr:to>
      <xdr:col>7</xdr:col>
      <xdr:colOff>268940</xdr:colOff>
      <xdr:row>33</xdr:row>
      <xdr:rowOff>131334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91</xdr:row>
      <xdr:rowOff>79560</xdr:rowOff>
    </xdr:from>
    <xdr:to>
      <xdr:col>1</xdr:col>
      <xdr:colOff>22412</xdr:colOff>
      <xdr:row>106</xdr:row>
      <xdr:rowOff>133348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22412</xdr:colOff>
      <xdr:row>91</xdr:row>
      <xdr:rowOff>73959</xdr:rowOff>
    </xdr:from>
    <xdr:to>
      <xdr:col>5</xdr:col>
      <xdr:colOff>974911</xdr:colOff>
      <xdr:row>106</xdr:row>
      <xdr:rowOff>127747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11207</xdr:colOff>
      <xdr:row>91</xdr:row>
      <xdr:rowOff>67235</xdr:rowOff>
    </xdr:from>
    <xdr:to>
      <xdr:col>10</xdr:col>
      <xdr:colOff>784411</xdr:colOff>
      <xdr:row>106</xdr:row>
      <xdr:rowOff>121023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91</xdr:row>
      <xdr:rowOff>100855</xdr:rowOff>
    </xdr:from>
    <xdr:to>
      <xdr:col>20</xdr:col>
      <xdr:colOff>313765</xdr:colOff>
      <xdr:row>106</xdr:row>
      <xdr:rowOff>154643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22412</xdr:colOff>
      <xdr:row>110</xdr:row>
      <xdr:rowOff>33617</xdr:rowOff>
    </xdr:from>
    <xdr:to>
      <xdr:col>1</xdr:col>
      <xdr:colOff>22412</xdr:colOff>
      <xdr:row>125</xdr:row>
      <xdr:rowOff>42582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22412</xdr:colOff>
      <xdr:row>110</xdr:row>
      <xdr:rowOff>56029</xdr:rowOff>
    </xdr:from>
    <xdr:to>
      <xdr:col>5</xdr:col>
      <xdr:colOff>997324</xdr:colOff>
      <xdr:row>125</xdr:row>
      <xdr:rowOff>76199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67236</xdr:colOff>
      <xdr:row>110</xdr:row>
      <xdr:rowOff>22411</xdr:rowOff>
    </xdr:from>
    <xdr:to>
      <xdr:col>11</xdr:col>
      <xdr:colOff>11206</xdr:colOff>
      <xdr:row>125</xdr:row>
      <xdr:rowOff>89646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22414</xdr:colOff>
      <xdr:row>110</xdr:row>
      <xdr:rowOff>11204</xdr:rowOff>
    </xdr:from>
    <xdr:to>
      <xdr:col>20</xdr:col>
      <xdr:colOff>324970</xdr:colOff>
      <xdr:row>125</xdr:row>
      <xdr:rowOff>89647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128</xdr:row>
      <xdr:rowOff>33617</xdr:rowOff>
    </xdr:from>
    <xdr:to>
      <xdr:col>1</xdr:col>
      <xdr:colOff>22412</xdr:colOff>
      <xdr:row>143</xdr:row>
      <xdr:rowOff>42583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22412</xdr:colOff>
      <xdr:row>128</xdr:row>
      <xdr:rowOff>44825</xdr:rowOff>
    </xdr:from>
    <xdr:to>
      <xdr:col>5</xdr:col>
      <xdr:colOff>1030941</xdr:colOff>
      <xdr:row>143</xdr:row>
      <xdr:rowOff>64995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78444</xdr:colOff>
      <xdr:row>128</xdr:row>
      <xdr:rowOff>22412</xdr:rowOff>
    </xdr:from>
    <xdr:to>
      <xdr:col>11</xdr:col>
      <xdr:colOff>33618</xdr:colOff>
      <xdr:row>143</xdr:row>
      <xdr:rowOff>31377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56031</xdr:colOff>
      <xdr:row>128</xdr:row>
      <xdr:rowOff>11207</xdr:rowOff>
    </xdr:from>
    <xdr:to>
      <xdr:col>20</xdr:col>
      <xdr:colOff>358589</xdr:colOff>
      <xdr:row>143</xdr:row>
      <xdr:rowOff>20172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11206</xdr:colOff>
      <xdr:row>146</xdr:row>
      <xdr:rowOff>123264</xdr:rowOff>
    </xdr:from>
    <xdr:to>
      <xdr:col>1</xdr:col>
      <xdr:colOff>11206</xdr:colOff>
      <xdr:row>163</xdr:row>
      <xdr:rowOff>8965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33618</xdr:colOff>
      <xdr:row>146</xdr:row>
      <xdr:rowOff>112060</xdr:rowOff>
    </xdr:from>
    <xdr:to>
      <xdr:col>5</xdr:col>
      <xdr:colOff>1053354</xdr:colOff>
      <xdr:row>163</xdr:row>
      <xdr:rowOff>87407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78443</xdr:colOff>
      <xdr:row>146</xdr:row>
      <xdr:rowOff>89647</xdr:rowOff>
    </xdr:from>
    <xdr:to>
      <xdr:col>11</xdr:col>
      <xdr:colOff>22414</xdr:colOff>
      <xdr:row>163</xdr:row>
      <xdr:rowOff>64994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78441</xdr:colOff>
      <xdr:row>146</xdr:row>
      <xdr:rowOff>89645</xdr:rowOff>
    </xdr:from>
    <xdr:to>
      <xdr:col>20</xdr:col>
      <xdr:colOff>347383</xdr:colOff>
      <xdr:row>163</xdr:row>
      <xdr:rowOff>64993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/HSA/NHSPrimaryCommunityHealth/General%20Medical/GP%20contract/Statistical%20Release/2015/QOF%20Spreadsheets/QOF%20Cluster%20Network%20Development%20DomainStrategic%20Data%20by%20Practice%20for%20Wales,%202014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QOF Cluster Network Development"/>
    </sheetNames>
    <sheetDataSet>
      <sheetData sheetId="0"/>
      <sheetData sheetId="1">
        <row r="6">
          <cell r="E6">
            <v>135</v>
          </cell>
        </row>
        <row r="7">
          <cell r="E7">
            <v>160</v>
          </cell>
        </row>
        <row r="8">
          <cell r="E8">
            <v>160</v>
          </cell>
        </row>
        <row r="9">
          <cell r="E9">
            <v>160</v>
          </cell>
        </row>
        <row r="10">
          <cell r="E10">
            <v>160</v>
          </cell>
        </row>
        <row r="11">
          <cell r="E11">
            <v>135</v>
          </cell>
        </row>
        <row r="12">
          <cell r="E12">
            <v>160</v>
          </cell>
        </row>
        <row r="13">
          <cell r="E13">
            <v>160</v>
          </cell>
        </row>
        <row r="14">
          <cell r="E14">
            <v>160</v>
          </cell>
        </row>
        <row r="15">
          <cell r="E15">
            <v>160</v>
          </cell>
        </row>
        <row r="16">
          <cell r="E16">
            <v>160</v>
          </cell>
        </row>
        <row r="17">
          <cell r="E17">
            <v>160</v>
          </cell>
        </row>
        <row r="18">
          <cell r="E18">
            <v>160</v>
          </cell>
        </row>
        <row r="19">
          <cell r="E19">
            <v>160</v>
          </cell>
        </row>
        <row r="20">
          <cell r="E20">
            <v>160</v>
          </cell>
        </row>
        <row r="21">
          <cell r="E21">
            <v>160</v>
          </cell>
        </row>
        <row r="22">
          <cell r="E22">
            <v>160</v>
          </cell>
        </row>
        <row r="23">
          <cell r="E23">
            <v>160</v>
          </cell>
        </row>
        <row r="24">
          <cell r="E24">
            <v>160</v>
          </cell>
        </row>
        <row r="25">
          <cell r="E25">
            <v>160</v>
          </cell>
        </row>
        <row r="26">
          <cell r="E26">
            <v>160</v>
          </cell>
        </row>
        <row r="27">
          <cell r="E27">
            <v>160</v>
          </cell>
        </row>
        <row r="28">
          <cell r="E28">
            <v>160</v>
          </cell>
        </row>
        <row r="29">
          <cell r="E29">
            <v>160</v>
          </cell>
        </row>
        <row r="30">
          <cell r="E30">
            <v>160</v>
          </cell>
        </row>
        <row r="31">
          <cell r="E31">
            <v>145</v>
          </cell>
        </row>
        <row r="32">
          <cell r="E32">
            <v>160</v>
          </cell>
        </row>
        <row r="33">
          <cell r="E33">
            <v>160</v>
          </cell>
        </row>
        <row r="34">
          <cell r="E34">
            <v>160</v>
          </cell>
        </row>
        <row r="35">
          <cell r="E35">
            <v>160</v>
          </cell>
        </row>
        <row r="36">
          <cell r="E36">
            <v>160</v>
          </cell>
        </row>
        <row r="37">
          <cell r="E37">
            <v>160</v>
          </cell>
        </row>
        <row r="38">
          <cell r="E38">
            <v>160</v>
          </cell>
        </row>
        <row r="39">
          <cell r="E39">
            <v>160</v>
          </cell>
        </row>
        <row r="40">
          <cell r="E40">
            <v>160</v>
          </cell>
        </row>
        <row r="41">
          <cell r="E41">
            <v>145</v>
          </cell>
        </row>
        <row r="42">
          <cell r="E42">
            <v>160</v>
          </cell>
        </row>
        <row r="43">
          <cell r="E43">
            <v>160</v>
          </cell>
        </row>
        <row r="44">
          <cell r="E44">
            <v>160</v>
          </cell>
        </row>
        <row r="45">
          <cell r="E45">
            <v>160</v>
          </cell>
        </row>
        <row r="46">
          <cell r="E46">
            <v>160</v>
          </cell>
        </row>
        <row r="47">
          <cell r="E47">
            <v>160</v>
          </cell>
        </row>
        <row r="48">
          <cell r="E48">
            <v>160</v>
          </cell>
        </row>
        <row r="49">
          <cell r="E49">
            <v>160</v>
          </cell>
        </row>
        <row r="50">
          <cell r="E50">
            <v>160</v>
          </cell>
        </row>
        <row r="51">
          <cell r="E51">
            <v>160</v>
          </cell>
        </row>
        <row r="52">
          <cell r="E52">
            <v>160</v>
          </cell>
        </row>
        <row r="53">
          <cell r="E53">
            <v>160</v>
          </cell>
        </row>
        <row r="54">
          <cell r="E54">
            <v>160</v>
          </cell>
        </row>
        <row r="55">
          <cell r="E55">
            <v>160</v>
          </cell>
        </row>
        <row r="56">
          <cell r="E56">
            <v>160</v>
          </cell>
        </row>
        <row r="57">
          <cell r="E57">
            <v>160</v>
          </cell>
        </row>
        <row r="58">
          <cell r="E58">
            <v>160</v>
          </cell>
        </row>
        <row r="59">
          <cell r="E59">
            <v>160</v>
          </cell>
        </row>
        <row r="60">
          <cell r="E60">
            <v>160</v>
          </cell>
        </row>
        <row r="61">
          <cell r="E61">
            <v>160</v>
          </cell>
        </row>
        <row r="62">
          <cell r="E62">
            <v>160</v>
          </cell>
        </row>
        <row r="63">
          <cell r="E63">
            <v>160</v>
          </cell>
        </row>
        <row r="64">
          <cell r="E64">
            <v>160</v>
          </cell>
        </row>
        <row r="65">
          <cell r="E65">
            <v>160</v>
          </cell>
        </row>
        <row r="66">
          <cell r="E66">
            <v>160</v>
          </cell>
        </row>
        <row r="67">
          <cell r="E67">
            <v>160</v>
          </cell>
        </row>
        <row r="68">
          <cell r="E68">
            <v>160</v>
          </cell>
        </row>
        <row r="69">
          <cell r="E69">
            <v>135</v>
          </cell>
        </row>
        <row r="70">
          <cell r="E70">
            <v>160</v>
          </cell>
        </row>
        <row r="71">
          <cell r="E71">
            <v>160</v>
          </cell>
        </row>
        <row r="72">
          <cell r="E72">
            <v>160</v>
          </cell>
        </row>
        <row r="73">
          <cell r="E73">
            <v>160</v>
          </cell>
        </row>
        <row r="74">
          <cell r="E74">
            <v>160</v>
          </cell>
        </row>
        <row r="75">
          <cell r="E75">
            <v>105</v>
          </cell>
        </row>
        <row r="76">
          <cell r="E76">
            <v>160</v>
          </cell>
        </row>
        <row r="77">
          <cell r="E77">
            <v>135</v>
          </cell>
        </row>
        <row r="78">
          <cell r="E78">
            <v>160</v>
          </cell>
        </row>
        <row r="79">
          <cell r="E79">
            <v>135</v>
          </cell>
        </row>
        <row r="80">
          <cell r="E80">
            <v>160</v>
          </cell>
        </row>
        <row r="81">
          <cell r="E81">
            <v>160</v>
          </cell>
        </row>
        <row r="82">
          <cell r="E82">
            <v>160</v>
          </cell>
        </row>
        <row r="83">
          <cell r="E83">
            <v>160</v>
          </cell>
        </row>
        <row r="84">
          <cell r="E84">
            <v>160</v>
          </cell>
        </row>
        <row r="85">
          <cell r="E85">
            <v>160</v>
          </cell>
        </row>
        <row r="86">
          <cell r="E86">
            <v>160</v>
          </cell>
        </row>
        <row r="87">
          <cell r="E87">
            <v>160</v>
          </cell>
        </row>
        <row r="88">
          <cell r="E88">
            <v>160</v>
          </cell>
        </row>
        <row r="89">
          <cell r="E89">
            <v>160</v>
          </cell>
        </row>
        <row r="90">
          <cell r="E90">
            <v>160</v>
          </cell>
        </row>
        <row r="91">
          <cell r="E91">
            <v>160</v>
          </cell>
        </row>
        <row r="92">
          <cell r="E92">
            <v>145</v>
          </cell>
        </row>
        <row r="93">
          <cell r="E93">
            <v>160</v>
          </cell>
        </row>
        <row r="94">
          <cell r="E94">
            <v>160</v>
          </cell>
        </row>
        <row r="95">
          <cell r="E95">
            <v>160</v>
          </cell>
        </row>
        <row r="96">
          <cell r="E96">
            <v>160</v>
          </cell>
        </row>
        <row r="97">
          <cell r="E97">
            <v>160</v>
          </cell>
        </row>
        <row r="98">
          <cell r="E98">
            <v>160</v>
          </cell>
        </row>
        <row r="99">
          <cell r="E99">
            <v>160</v>
          </cell>
        </row>
        <row r="100">
          <cell r="E100">
            <v>160</v>
          </cell>
        </row>
        <row r="101">
          <cell r="E101">
            <v>160</v>
          </cell>
        </row>
        <row r="102">
          <cell r="E102">
            <v>160</v>
          </cell>
        </row>
        <row r="103">
          <cell r="E103">
            <v>160</v>
          </cell>
        </row>
        <row r="104">
          <cell r="E104">
            <v>160</v>
          </cell>
        </row>
        <row r="105">
          <cell r="E105">
            <v>135</v>
          </cell>
        </row>
        <row r="106">
          <cell r="E106">
            <v>160</v>
          </cell>
        </row>
        <row r="107">
          <cell r="E107">
            <v>130</v>
          </cell>
        </row>
        <row r="108">
          <cell r="E108">
            <v>160</v>
          </cell>
        </row>
        <row r="109">
          <cell r="E109">
            <v>160</v>
          </cell>
        </row>
        <row r="110">
          <cell r="E110">
            <v>160</v>
          </cell>
        </row>
        <row r="111">
          <cell r="E111">
            <v>160</v>
          </cell>
        </row>
        <row r="112">
          <cell r="E112">
            <v>160</v>
          </cell>
        </row>
        <row r="113">
          <cell r="E113">
            <v>160</v>
          </cell>
        </row>
        <row r="114">
          <cell r="E114">
            <v>160</v>
          </cell>
        </row>
        <row r="115">
          <cell r="E115">
            <v>160</v>
          </cell>
        </row>
        <row r="116">
          <cell r="E116">
            <v>160</v>
          </cell>
        </row>
        <row r="117">
          <cell r="E117">
            <v>160</v>
          </cell>
        </row>
        <row r="118">
          <cell r="E118">
            <v>160</v>
          </cell>
        </row>
        <row r="119">
          <cell r="E119">
            <v>160</v>
          </cell>
        </row>
        <row r="120">
          <cell r="E120">
            <v>160</v>
          </cell>
        </row>
        <row r="121">
          <cell r="E121">
            <v>160</v>
          </cell>
        </row>
        <row r="122">
          <cell r="E122">
            <v>160</v>
          </cell>
        </row>
        <row r="123">
          <cell r="E123">
            <v>160</v>
          </cell>
        </row>
        <row r="124">
          <cell r="E124">
            <v>160</v>
          </cell>
        </row>
        <row r="125">
          <cell r="E125">
            <v>160</v>
          </cell>
        </row>
        <row r="126">
          <cell r="E126">
            <v>160</v>
          </cell>
        </row>
        <row r="127">
          <cell r="E127">
            <v>160</v>
          </cell>
        </row>
        <row r="128">
          <cell r="E128">
            <v>160</v>
          </cell>
        </row>
        <row r="129">
          <cell r="E129">
            <v>160</v>
          </cell>
        </row>
        <row r="130">
          <cell r="E130">
            <v>160</v>
          </cell>
        </row>
        <row r="131">
          <cell r="E131">
            <v>160</v>
          </cell>
        </row>
        <row r="132">
          <cell r="E132">
            <v>160</v>
          </cell>
        </row>
        <row r="133">
          <cell r="E133">
            <v>160</v>
          </cell>
        </row>
        <row r="134">
          <cell r="E134">
            <v>160</v>
          </cell>
        </row>
        <row r="135">
          <cell r="E135">
            <v>160</v>
          </cell>
        </row>
        <row r="136">
          <cell r="E136">
            <v>160</v>
          </cell>
        </row>
        <row r="137">
          <cell r="E137">
            <v>160</v>
          </cell>
        </row>
        <row r="138">
          <cell r="E138">
            <v>160</v>
          </cell>
        </row>
        <row r="139">
          <cell r="E139">
            <v>160</v>
          </cell>
        </row>
        <row r="140">
          <cell r="E140">
            <v>160</v>
          </cell>
        </row>
        <row r="141">
          <cell r="E141">
            <v>160</v>
          </cell>
        </row>
        <row r="142">
          <cell r="E142">
            <v>160</v>
          </cell>
        </row>
        <row r="143">
          <cell r="E143">
            <v>160</v>
          </cell>
        </row>
        <row r="144">
          <cell r="E144">
            <v>160</v>
          </cell>
        </row>
        <row r="145">
          <cell r="E145">
            <v>160</v>
          </cell>
        </row>
        <row r="146">
          <cell r="E146">
            <v>160</v>
          </cell>
        </row>
        <row r="147">
          <cell r="E147">
            <v>160</v>
          </cell>
        </row>
        <row r="148">
          <cell r="E148">
            <v>160</v>
          </cell>
        </row>
        <row r="149">
          <cell r="E149">
            <v>160</v>
          </cell>
        </row>
        <row r="150">
          <cell r="E150">
            <v>160</v>
          </cell>
        </row>
        <row r="151">
          <cell r="E151">
            <v>160</v>
          </cell>
        </row>
        <row r="152">
          <cell r="E152">
            <v>160</v>
          </cell>
        </row>
        <row r="153">
          <cell r="E153">
            <v>160</v>
          </cell>
        </row>
        <row r="154">
          <cell r="E154">
            <v>160</v>
          </cell>
        </row>
        <row r="155">
          <cell r="E155">
            <v>160</v>
          </cell>
        </row>
        <row r="156">
          <cell r="E156">
            <v>160</v>
          </cell>
        </row>
        <row r="157">
          <cell r="E157">
            <v>160</v>
          </cell>
        </row>
        <row r="158">
          <cell r="E158">
            <v>160</v>
          </cell>
        </row>
        <row r="159">
          <cell r="E159">
            <v>160</v>
          </cell>
        </row>
        <row r="160">
          <cell r="E160">
            <v>160</v>
          </cell>
        </row>
        <row r="161">
          <cell r="E161">
            <v>160</v>
          </cell>
        </row>
        <row r="162">
          <cell r="E162">
            <v>160</v>
          </cell>
        </row>
        <row r="163">
          <cell r="E163">
            <v>160</v>
          </cell>
        </row>
        <row r="164">
          <cell r="E164">
            <v>160</v>
          </cell>
        </row>
        <row r="165">
          <cell r="E165">
            <v>160</v>
          </cell>
        </row>
        <row r="166">
          <cell r="E166">
            <v>160</v>
          </cell>
        </row>
        <row r="167">
          <cell r="E167">
            <v>160</v>
          </cell>
        </row>
        <row r="168">
          <cell r="E168">
            <v>160</v>
          </cell>
        </row>
        <row r="169">
          <cell r="E169">
            <v>160</v>
          </cell>
        </row>
        <row r="170">
          <cell r="E170">
            <v>160</v>
          </cell>
        </row>
        <row r="171">
          <cell r="E171">
            <v>160</v>
          </cell>
        </row>
        <row r="172">
          <cell r="E172">
            <v>160</v>
          </cell>
        </row>
        <row r="173">
          <cell r="E173">
            <v>160</v>
          </cell>
        </row>
        <row r="174">
          <cell r="E174">
            <v>160</v>
          </cell>
        </row>
        <row r="175">
          <cell r="E175">
            <v>160</v>
          </cell>
        </row>
        <row r="176">
          <cell r="E176">
            <v>160</v>
          </cell>
        </row>
        <row r="177">
          <cell r="E177">
            <v>160</v>
          </cell>
        </row>
        <row r="178">
          <cell r="E178">
            <v>160</v>
          </cell>
        </row>
        <row r="179">
          <cell r="E179">
            <v>160</v>
          </cell>
        </row>
        <row r="180">
          <cell r="E180">
            <v>160</v>
          </cell>
        </row>
        <row r="181">
          <cell r="E181">
            <v>160</v>
          </cell>
        </row>
        <row r="182">
          <cell r="E182">
            <v>160</v>
          </cell>
        </row>
        <row r="183">
          <cell r="E183">
            <v>160</v>
          </cell>
        </row>
        <row r="184">
          <cell r="E184">
            <v>135</v>
          </cell>
        </row>
        <row r="185">
          <cell r="E185">
            <v>130</v>
          </cell>
        </row>
        <row r="186">
          <cell r="E186">
            <v>160</v>
          </cell>
        </row>
        <row r="187">
          <cell r="E187">
            <v>160</v>
          </cell>
        </row>
        <row r="188">
          <cell r="E188">
            <v>160</v>
          </cell>
        </row>
        <row r="189">
          <cell r="E189">
            <v>160</v>
          </cell>
        </row>
        <row r="190">
          <cell r="E190">
            <v>160</v>
          </cell>
        </row>
        <row r="191">
          <cell r="E191">
            <v>160</v>
          </cell>
        </row>
        <row r="192">
          <cell r="E192">
            <v>160</v>
          </cell>
        </row>
        <row r="193">
          <cell r="E193">
            <v>160</v>
          </cell>
        </row>
        <row r="194">
          <cell r="E194">
            <v>160</v>
          </cell>
        </row>
        <row r="195">
          <cell r="E195">
            <v>160</v>
          </cell>
        </row>
        <row r="196">
          <cell r="E196">
            <v>160</v>
          </cell>
        </row>
        <row r="197">
          <cell r="E197">
            <v>160</v>
          </cell>
        </row>
        <row r="198">
          <cell r="E198">
            <v>160</v>
          </cell>
        </row>
        <row r="199">
          <cell r="E199">
            <v>160</v>
          </cell>
        </row>
        <row r="200">
          <cell r="E200">
            <v>160</v>
          </cell>
        </row>
        <row r="201">
          <cell r="E201">
            <v>160</v>
          </cell>
        </row>
        <row r="202">
          <cell r="E202">
            <v>160</v>
          </cell>
        </row>
        <row r="203">
          <cell r="E203">
            <v>160</v>
          </cell>
        </row>
        <row r="204">
          <cell r="E204">
            <v>130</v>
          </cell>
        </row>
        <row r="205">
          <cell r="E205">
            <v>0</v>
          </cell>
        </row>
        <row r="206">
          <cell r="E206">
            <v>155</v>
          </cell>
        </row>
        <row r="207">
          <cell r="E207">
            <v>160</v>
          </cell>
        </row>
        <row r="208">
          <cell r="E208">
            <v>135</v>
          </cell>
        </row>
        <row r="209">
          <cell r="E209">
            <v>160</v>
          </cell>
        </row>
        <row r="210">
          <cell r="E210">
            <v>160</v>
          </cell>
        </row>
        <row r="211">
          <cell r="E211">
            <v>160</v>
          </cell>
        </row>
        <row r="212">
          <cell r="E212">
            <v>160</v>
          </cell>
        </row>
        <row r="213">
          <cell r="E213">
            <v>30</v>
          </cell>
        </row>
        <row r="214">
          <cell r="E214">
            <v>160</v>
          </cell>
        </row>
        <row r="215">
          <cell r="E215">
            <v>160</v>
          </cell>
        </row>
        <row r="216">
          <cell r="E216">
            <v>160</v>
          </cell>
        </row>
        <row r="217">
          <cell r="E217">
            <v>160</v>
          </cell>
        </row>
        <row r="218">
          <cell r="E218">
            <v>160</v>
          </cell>
        </row>
        <row r="219">
          <cell r="E219">
            <v>160</v>
          </cell>
        </row>
        <row r="220">
          <cell r="E220">
            <v>160</v>
          </cell>
        </row>
        <row r="221">
          <cell r="E221">
            <v>160</v>
          </cell>
        </row>
        <row r="222">
          <cell r="E222">
            <v>160</v>
          </cell>
        </row>
        <row r="223">
          <cell r="E223">
            <v>160</v>
          </cell>
        </row>
        <row r="224">
          <cell r="E224">
            <v>160</v>
          </cell>
        </row>
        <row r="225">
          <cell r="E225">
            <v>160</v>
          </cell>
        </row>
        <row r="226">
          <cell r="E226">
            <v>160</v>
          </cell>
        </row>
        <row r="227">
          <cell r="E227">
            <v>160</v>
          </cell>
        </row>
        <row r="228">
          <cell r="E228">
            <v>160</v>
          </cell>
        </row>
        <row r="229">
          <cell r="E229">
            <v>160</v>
          </cell>
        </row>
        <row r="230">
          <cell r="E230">
            <v>160</v>
          </cell>
        </row>
        <row r="231">
          <cell r="E231">
            <v>155</v>
          </cell>
        </row>
        <row r="232">
          <cell r="E232">
            <v>160</v>
          </cell>
        </row>
        <row r="233">
          <cell r="E233">
            <v>160</v>
          </cell>
        </row>
        <row r="234">
          <cell r="E234">
            <v>160</v>
          </cell>
        </row>
        <row r="235">
          <cell r="E235">
            <v>135</v>
          </cell>
        </row>
        <row r="236">
          <cell r="E236">
            <v>105</v>
          </cell>
        </row>
        <row r="237">
          <cell r="E237">
            <v>160</v>
          </cell>
        </row>
        <row r="238">
          <cell r="E238">
            <v>135</v>
          </cell>
        </row>
        <row r="239">
          <cell r="E239">
            <v>85</v>
          </cell>
        </row>
        <row r="240">
          <cell r="E240">
            <v>160</v>
          </cell>
        </row>
        <row r="241">
          <cell r="E241">
            <v>160</v>
          </cell>
        </row>
        <row r="242">
          <cell r="E242">
            <v>160</v>
          </cell>
        </row>
        <row r="243">
          <cell r="E243">
            <v>160</v>
          </cell>
        </row>
        <row r="244">
          <cell r="E244">
            <v>160</v>
          </cell>
        </row>
        <row r="245">
          <cell r="E245">
            <v>160</v>
          </cell>
        </row>
        <row r="246">
          <cell r="E246">
            <v>160</v>
          </cell>
        </row>
        <row r="247">
          <cell r="E247">
            <v>160</v>
          </cell>
        </row>
        <row r="248">
          <cell r="E248">
            <v>160</v>
          </cell>
        </row>
        <row r="249">
          <cell r="E249">
            <v>160</v>
          </cell>
        </row>
        <row r="250">
          <cell r="E250">
            <v>135</v>
          </cell>
        </row>
        <row r="251">
          <cell r="E251">
            <v>115</v>
          </cell>
        </row>
        <row r="252">
          <cell r="E252">
            <v>160</v>
          </cell>
        </row>
        <row r="253">
          <cell r="E253">
            <v>160</v>
          </cell>
        </row>
        <row r="254">
          <cell r="E254">
            <v>160</v>
          </cell>
        </row>
        <row r="255">
          <cell r="E255">
            <v>160</v>
          </cell>
        </row>
        <row r="256">
          <cell r="E256">
            <v>160</v>
          </cell>
        </row>
        <row r="257">
          <cell r="E257">
            <v>160</v>
          </cell>
        </row>
        <row r="258">
          <cell r="E258">
            <v>160</v>
          </cell>
        </row>
        <row r="259">
          <cell r="E259">
            <v>160</v>
          </cell>
        </row>
        <row r="260">
          <cell r="E260">
            <v>160</v>
          </cell>
        </row>
        <row r="261">
          <cell r="E261">
            <v>160</v>
          </cell>
        </row>
        <row r="262">
          <cell r="E262">
            <v>160</v>
          </cell>
        </row>
        <row r="263">
          <cell r="E263">
            <v>160</v>
          </cell>
        </row>
        <row r="264">
          <cell r="E264">
            <v>160</v>
          </cell>
        </row>
        <row r="265">
          <cell r="E265">
            <v>160</v>
          </cell>
        </row>
        <row r="266">
          <cell r="E266">
            <v>160</v>
          </cell>
        </row>
        <row r="267">
          <cell r="E267">
            <v>135</v>
          </cell>
        </row>
        <row r="268">
          <cell r="E268">
            <v>160</v>
          </cell>
        </row>
        <row r="269">
          <cell r="E269">
            <v>160</v>
          </cell>
        </row>
        <row r="270">
          <cell r="E270">
            <v>160</v>
          </cell>
        </row>
        <row r="271">
          <cell r="E271">
            <v>160</v>
          </cell>
        </row>
        <row r="272">
          <cell r="E272">
            <v>160</v>
          </cell>
        </row>
        <row r="273">
          <cell r="E273">
            <v>160</v>
          </cell>
        </row>
        <row r="274">
          <cell r="E274">
            <v>160</v>
          </cell>
        </row>
        <row r="275">
          <cell r="E275">
            <v>160</v>
          </cell>
        </row>
        <row r="276">
          <cell r="E276">
            <v>160</v>
          </cell>
        </row>
        <row r="277">
          <cell r="E277">
            <v>160</v>
          </cell>
        </row>
        <row r="278">
          <cell r="E278">
            <v>30</v>
          </cell>
        </row>
        <row r="279">
          <cell r="E279">
            <v>160</v>
          </cell>
        </row>
        <row r="280">
          <cell r="E280">
            <v>160</v>
          </cell>
        </row>
        <row r="281">
          <cell r="E281">
            <v>160</v>
          </cell>
        </row>
        <row r="282">
          <cell r="E282">
            <v>160</v>
          </cell>
        </row>
        <row r="283">
          <cell r="E283">
            <v>160</v>
          </cell>
        </row>
        <row r="284">
          <cell r="E284">
            <v>160</v>
          </cell>
        </row>
        <row r="285">
          <cell r="E285">
            <v>160</v>
          </cell>
        </row>
        <row r="286">
          <cell r="E286">
            <v>160</v>
          </cell>
        </row>
        <row r="287">
          <cell r="E287">
            <v>160</v>
          </cell>
        </row>
        <row r="288">
          <cell r="E288">
            <v>160</v>
          </cell>
        </row>
        <row r="289">
          <cell r="E289">
            <v>160</v>
          </cell>
        </row>
        <row r="290">
          <cell r="E290">
            <v>160</v>
          </cell>
        </row>
        <row r="291">
          <cell r="E291">
            <v>160</v>
          </cell>
        </row>
        <row r="292">
          <cell r="E292">
            <v>160</v>
          </cell>
        </row>
        <row r="293">
          <cell r="E293">
            <v>160</v>
          </cell>
        </row>
        <row r="294">
          <cell r="E294">
            <v>160</v>
          </cell>
        </row>
        <row r="295">
          <cell r="E295">
            <v>160</v>
          </cell>
        </row>
        <row r="296">
          <cell r="E296">
            <v>160</v>
          </cell>
        </row>
        <row r="297">
          <cell r="E297">
            <v>160</v>
          </cell>
        </row>
        <row r="298">
          <cell r="E298">
            <v>160</v>
          </cell>
        </row>
        <row r="299">
          <cell r="E299">
            <v>160</v>
          </cell>
        </row>
        <row r="300">
          <cell r="E300">
            <v>160</v>
          </cell>
        </row>
        <row r="301">
          <cell r="E301">
            <v>160</v>
          </cell>
        </row>
        <row r="302">
          <cell r="E302">
            <v>160</v>
          </cell>
        </row>
        <row r="303">
          <cell r="E303">
            <v>160</v>
          </cell>
        </row>
        <row r="304">
          <cell r="E304">
            <v>160</v>
          </cell>
        </row>
        <row r="305">
          <cell r="E305">
            <v>160</v>
          </cell>
        </row>
        <row r="306">
          <cell r="E306">
            <v>0</v>
          </cell>
        </row>
        <row r="307">
          <cell r="E307">
            <v>160</v>
          </cell>
        </row>
        <row r="308">
          <cell r="E308">
            <v>160</v>
          </cell>
        </row>
        <row r="309">
          <cell r="E309">
            <v>160</v>
          </cell>
        </row>
        <row r="310">
          <cell r="E310">
            <v>160</v>
          </cell>
        </row>
        <row r="311">
          <cell r="E311">
            <v>160</v>
          </cell>
        </row>
        <row r="312">
          <cell r="E312">
            <v>160</v>
          </cell>
        </row>
        <row r="313">
          <cell r="E313">
            <v>160</v>
          </cell>
        </row>
        <row r="314">
          <cell r="E314">
            <v>160</v>
          </cell>
        </row>
        <row r="315">
          <cell r="E315">
            <v>160</v>
          </cell>
        </row>
        <row r="316">
          <cell r="E316">
            <v>160</v>
          </cell>
        </row>
        <row r="317">
          <cell r="E317">
            <v>160</v>
          </cell>
        </row>
        <row r="318">
          <cell r="E318">
            <v>160</v>
          </cell>
        </row>
        <row r="319">
          <cell r="E319">
            <v>160</v>
          </cell>
        </row>
        <row r="320">
          <cell r="E320">
            <v>160</v>
          </cell>
        </row>
        <row r="321">
          <cell r="E321">
            <v>160</v>
          </cell>
        </row>
        <row r="322">
          <cell r="E322">
            <v>160</v>
          </cell>
        </row>
        <row r="323">
          <cell r="E323">
            <v>160</v>
          </cell>
        </row>
        <row r="324">
          <cell r="E324">
            <v>160</v>
          </cell>
        </row>
        <row r="325">
          <cell r="E325">
            <v>160</v>
          </cell>
        </row>
        <row r="326">
          <cell r="E326">
            <v>160</v>
          </cell>
        </row>
        <row r="327">
          <cell r="E327">
            <v>160</v>
          </cell>
        </row>
        <row r="328">
          <cell r="E328">
            <v>160</v>
          </cell>
        </row>
        <row r="329">
          <cell r="E329">
            <v>160</v>
          </cell>
        </row>
        <row r="330">
          <cell r="E330">
            <v>160</v>
          </cell>
        </row>
        <row r="331">
          <cell r="E331">
            <v>160</v>
          </cell>
        </row>
        <row r="332">
          <cell r="E332">
            <v>160</v>
          </cell>
        </row>
        <row r="333">
          <cell r="E333">
            <v>160</v>
          </cell>
        </row>
        <row r="334">
          <cell r="E334">
            <v>160</v>
          </cell>
        </row>
        <row r="335">
          <cell r="E335">
            <v>160</v>
          </cell>
        </row>
        <row r="336">
          <cell r="E336">
            <v>130</v>
          </cell>
        </row>
        <row r="337">
          <cell r="E337">
            <v>145</v>
          </cell>
        </row>
        <row r="338">
          <cell r="E338">
            <v>160</v>
          </cell>
        </row>
        <row r="339">
          <cell r="E339">
            <v>160</v>
          </cell>
        </row>
        <row r="340">
          <cell r="E340">
            <v>160</v>
          </cell>
        </row>
        <row r="341">
          <cell r="E341">
            <v>160</v>
          </cell>
        </row>
        <row r="342">
          <cell r="E342">
            <v>160</v>
          </cell>
        </row>
        <row r="343">
          <cell r="E343">
            <v>160</v>
          </cell>
        </row>
        <row r="344">
          <cell r="E344">
            <v>160</v>
          </cell>
        </row>
        <row r="345">
          <cell r="E345">
            <v>160</v>
          </cell>
        </row>
        <row r="346">
          <cell r="E346">
            <v>160</v>
          </cell>
        </row>
        <row r="347">
          <cell r="E347">
            <v>160</v>
          </cell>
        </row>
        <row r="348">
          <cell r="E348">
            <v>160</v>
          </cell>
        </row>
        <row r="349">
          <cell r="E349">
            <v>160</v>
          </cell>
        </row>
        <row r="350">
          <cell r="E350">
            <v>160</v>
          </cell>
        </row>
        <row r="351">
          <cell r="E351">
            <v>160</v>
          </cell>
        </row>
        <row r="352">
          <cell r="E352">
            <v>160</v>
          </cell>
        </row>
        <row r="353">
          <cell r="E353">
            <v>160</v>
          </cell>
        </row>
        <row r="354">
          <cell r="E354">
            <v>160</v>
          </cell>
        </row>
        <row r="355">
          <cell r="E355">
            <v>160</v>
          </cell>
        </row>
        <row r="356">
          <cell r="E356">
            <v>160</v>
          </cell>
        </row>
        <row r="357">
          <cell r="E357">
            <v>160</v>
          </cell>
        </row>
        <row r="358">
          <cell r="E358">
            <v>160</v>
          </cell>
        </row>
        <row r="359">
          <cell r="E359">
            <v>160</v>
          </cell>
        </row>
        <row r="360">
          <cell r="E360">
            <v>160</v>
          </cell>
        </row>
        <row r="361">
          <cell r="E361">
            <v>160</v>
          </cell>
        </row>
        <row r="362">
          <cell r="E362">
            <v>160</v>
          </cell>
        </row>
        <row r="363">
          <cell r="E363">
            <v>160</v>
          </cell>
        </row>
        <row r="364">
          <cell r="E364">
            <v>160</v>
          </cell>
        </row>
        <row r="365">
          <cell r="E365">
            <v>85</v>
          </cell>
        </row>
        <row r="366">
          <cell r="E366">
            <v>160</v>
          </cell>
        </row>
        <row r="367">
          <cell r="E367">
            <v>160</v>
          </cell>
        </row>
        <row r="368">
          <cell r="E368">
            <v>160</v>
          </cell>
        </row>
        <row r="369">
          <cell r="E369">
            <v>160</v>
          </cell>
        </row>
        <row r="370">
          <cell r="E370">
            <v>160</v>
          </cell>
        </row>
        <row r="371">
          <cell r="E371">
            <v>160</v>
          </cell>
        </row>
        <row r="372">
          <cell r="E372">
            <v>160</v>
          </cell>
        </row>
        <row r="373">
          <cell r="E373">
            <v>160</v>
          </cell>
        </row>
        <row r="374">
          <cell r="E374">
            <v>130</v>
          </cell>
        </row>
        <row r="375">
          <cell r="E375">
            <v>160</v>
          </cell>
        </row>
        <row r="376">
          <cell r="E376">
            <v>160</v>
          </cell>
        </row>
        <row r="377">
          <cell r="E377">
            <v>130</v>
          </cell>
        </row>
        <row r="378">
          <cell r="E378">
            <v>160</v>
          </cell>
        </row>
        <row r="379">
          <cell r="E379">
            <v>160</v>
          </cell>
        </row>
        <row r="380">
          <cell r="E380">
            <v>160</v>
          </cell>
        </row>
        <row r="381">
          <cell r="E381">
            <v>160</v>
          </cell>
        </row>
        <row r="382">
          <cell r="E382">
            <v>160</v>
          </cell>
        </row>
        <row r="383">
          <cell r="E383">
            <v>160</v>
          </cell>
        </row>
        <row r="384">
          <cell r="E384">
            <v>160</v>
          </cell>
        </row>
        <row r="385">
          <cell r="E385">
            <v>160</v>
          </cell>
        </row>
        <row r="386">
          <cell r="E386">
            <v>160</v>
          </cell>
        </row>
        <row r="387">
          <cell r="E387">
            <v>160</v>
          </cell>
        </row>
        <row r="388">
          <cell r="E388">
            <v>160</v>
          </cell>
        </row>
        <row r="389">
          <cell r="E389">
            <v>160</v>
          </cell>
        </row>
        <row r="390">
          <cell r="E390">
            <v>160</v>
          </cell>
        </row>
        <row r="391">
          <cell r="E391">
            <v>160</v>
          </cell>
        </row>
        <row r="392">
          <cell r="E392">
            <v>160</v>
          </cell>
        </row>
        <row r="393">
          <cell r="E393">
            <v>160</v>
          </cell>
        </row>
        <row r="394">
          <cell r="E394">
            <v>160</v>
          </cell>
        </row>
        <row r="395">
          <cell r="E395">
            <v>160</v>
          </cell>
        </row>
        <row r="396">
          <cell r="E396">
            <v>160</v>
          </cell>
        </row>
        <row r="397">
          <cell r="E397">
            <v>160</v>
          </cell>
        </row>
        <row r="398">
          <cell r="E398">
            <v>160</v>
          </cell>
        </row>
        <row r="399">
          <cell r="E399">
            <v>160</v>
          </cell>
        </row>
        <row r="400">
          <cell r="E400">
            <v>160</v>
          </cell>
        </row>
        <row r="401">
          <cell r="E401">
            <v>160</v>
          </cell>
        </row>
        <row r="402">
          <cell r="E402">
            <v>160</v>
          </cell>
        </row>
        <row r="403">
          <cell r="E403">
            <v>160</v>
          </cell>
        </row>
        <row r="404">
          <cell r="E404">
            <v>160</v>
          </cell>
        </row>
        <row r="405">
          <cell r="E405">
            <v>160</v>
          </cell>
        </row>
        <row r="406">
          <cell r="E406">
            <v>160</v>
          </cell>
        </row>
        <row r="407">
          <cell r="E407">
            <v>160</v>
          </cell>
        </row>
        <row r="408">
          <cell r="E408">
            <v>160</v>
          </cell>
        </row>
        <row r="409">
          <cell r="E409">
            <v>160</v>
          </cell>
        </row>
        <row r="410">
          <cell r="E410">
            <v>160</v>
          </cell>
        </row>
        <row r="411">
          <cell r="E411">
            <v>160</v>
          </cell>
        </row>
        <row r="412">
          <cell r="E412">
            <v>160</v>
          </cell>
        </row>
        <row r="413">
          <cell r="E413">
            <v>160</v>
          </cell>
        </row>
        <row r="414">
          <cell r="E414">
            <v>160</v>
          </cell>
        </row>
        <row r="415">
          <cell r="E415">
            <v>160</v>
          </cell>
        </row>
        <row r="416">
          <cell r="E416">
            <v>160</v>
          </cell>
        </row>
        <row r="417">
          <cell r="E417">
            <v>160</v>
          </cell>
        </row>
        <row r="418">
          <cell r="E418">
            <v>160</v>
          </cell>
        </row>
        <row r="419">
          <cell r="E419">
            <v>160</v>
          </cell>
        </row>
        <row r="420">
          <cell r="E420">
            <v>160</v>
          </cell>
        </row>
        <row r="421">
          <cell r="E421">
            <v>160</v>
          </cell>
        </row>
        <row r="422">
          <cell r="E422">
            <v>160</v>
          </cell>
        </row>
        <row r="423">
          <cell r="E423">
            <v>160</v>
          </cell>
        </row>
        <row r="424">
          <cell r="E424">
            <v>160</v>
          </cell>
        </row>
        <row r="425">
          <cell r="E425">
            <v>160</v>
          </cell>
        </row>
        <row r="426">
          <cell r="E426">
            <v>160</v>
          </cell>
        </row>
        <row r="427">
          <cell r="E427">
            <v>160</v>
          </cell>
        </row>
        <row r="428">
          <cell r="E428">
            <v>160</v>
          </cell>
        </row>
        <row r="429">
          <cell r="E429">
            <v>160</v>
          </cell>
        </row>
        <row r="430">
          <cell r="E430">
            <v>160</v>
          </cell>
        </row>
        <row r="431">
          <cell r="E431">
            <v>160</v>
          </cell>
        </row>
        <row r="432">
          <cell r="E432">
            <v>160</v>
          </cell>
        </row>
        <row r="433">
          <cell r="E433">
            <v>160</v>
          </cell>
        </row>
        <row r="434">
          <cell r="E434">
            <v>145</v>
          </cell>
        </row>
        <row r="435">
          <cell r="E435">
            <v>140</v>
          </cell>
        </row>
        <row r="436">
          <cell r="E436">
            <v>160</v>
          </cell>
        </row>
        <row r="437">
          <cell r="E437">
            <v>160</v>
          </cell>
        </row>
        <row r="438">
          <cell r="E438">
            <v>160</v>
          </cell>
        </row>
        <row r="439">
          <cell r="E439">
            <v>160</v>
          </cell>
        </row>
        <row r="440">
          <cell r="E440">
            <v>160</v>
          </cell>
        </row>
        <row r="441">
          <cell r="E441">
            <v>160</v>
          </cell>
        </row>
        <row r="442">
          <cell r="E442">
            <v>160</v>
          </cell>
        </row>
        <row r="443">
          <cell r="E443">
            <v>160</v>
          </cell>
        </row>
        <row r="444">
          <cell r="E444">
            <v>160</v>
          </cell>
        </row>
        <row r="445">
          <cell r="E445">
            <v>160</v>
          </cell>
        </row>
        <row r="446">
          <cell r="E446">
            <v>160</v>
          </cell>
        </row>
        <row r="447">
          <cell r="E447">
            <v>160</v>
          </cell>
        </row>
        <row r="448">
          <cell r="E448">
            <v>160</v>
          </cell>
        </row>
        <row r="449">
          <cell r="E449">
            <v>160</v>
          </cell>
        </row>
        <row r="450">
          <cell r="E450">
            <v>160</v>
          </cell>
        </row>
        <row r="451">
          <cell r="E451">
            <v>160</v>
          </cell>
        </row>
        <row r="452">
          <cell r="E452">
            <v>160</v>
          </cell>
        </row>
        <row r="453">
          <cell r="E453">
            <v>160</v>
          </cell>
        </row>
        <row r="454">
          <cell r="E454">
            <v>160</v>
          </cell>
        </row>
        <row r="455">
          <cell r="E455">
            <v>160</v>
          </cell>
        </row>
        <row r="456">
          <cell r="E456">
            <v>160</v>
          </cell>
        </row>
        <row r="457">
          <cell r="E457">
            <v>160</v>
          </cell>
        </row>
        <row r="458">
          <cell r="E458">
            <v>160</v>
          </cell>
        </row>
        <row r="459">
          <cell r="E459">
            <v>145</v>
          </cell>
        </row>
        <row r="460">
          <cell r="E460">
            <v>160</v>
          </cell>
        </row>
        <row r="461">
          <cell r="E461">
            <v>160</v>
          </cell>
        </row>
        <row r="462">
          <cell r="E462">
            <v>160</v>
          </cell>
        </row>
        <row r="463">
          <cell r="E463">
            <v>160</v>
          </cell>
        </row>
        <row r="464">
          <cell r="E464">
            <v>160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s chart colours">
  <a:themeElements>
    <a:clrScheme name="KAS chart colours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002D6A"/>
      </a:accent1>
      <a:accent2>
        <a:srgbClr val="539DFF"/>
      </a:accent2>
      <a:accent3>
        <a:srgbClr val="A3CAFF"/>
      </a:accent3>
      <a:accent4>
        <a:srgbClr val="DDECFF"/>
      </a:accent4>
      <a:accent5>
        <a:srgbClr val="004AAC"/>
      </a:accent5>
      <a:accent6>
        <a:srgbClr val="7DB5FF"/>
      </a:accent6>
      <a:hlink>
        <a:srgbClr val="9454C3"/>
      </a:hlink>
      <a:folHlink>
        <a:srgbClr val="3EBBF0"/>
      </a:folHlink>
    </a:clrScheme>
    <a:fontScheme name="Elementa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lemental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ats.healthinfo@wales.gsi.gov.uk" TargetMode="External"/><Relationship Id="rId2" Type="http://schemas.openxmlformats.org/officeDocument/2006/relationships/hyperlink" Target="http://www.wales.nhs.uk/sites3/page.cfm?orgid=480&amp;pid=6063" TargetMode="External"/><Relationship Id="rId1" Type="http://schemas.openxmlformats.org/officeDocument/2006/relationships/hyperlink" Target="http://wales.gov.uk/topics/statistics/?lang=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zoomScale="90" zoomScaleNormal="90" workbookViewId="0">
      <selection activeCell="F28" sqref="F28"/>
    </sheetView>
  </sheetViews>
  <sheetFormatPr defaultRowHeight="15" x14ac:dyDescent="0.2"/>
  <cols>
    <col min="1" max="1" width="1.125" style="31" customWidth="1"/>
    <col min="2" max="10" width="9" style="31"/>
    <col min="11" max="11" width="15.75" style="31" customWidth="1"/>
    <col min="12" max="14" width="9" style="31"/>
    <col min="15" max="15" width="15.25" style="31" customWidth="1"/>
    <col min="16" max="256" width="9" style="31"/>
    <col min="257" max="257" width="1.125" style="31" customWidth="1"/>
    <col min="258" max="266" width="9" style="31"/>
    <col min="267" max="267" width="15.75" style="31" customWidth="1"/>
    <col min="268" max="270" width="9" style="31"/>
    <col min="271" max="271" width="15.25" style="31" customWidth="1"/>
    <col min="272" max="512" width="9" style="31"/>
    <col min="513" max="513" width="1.125" style="31" customWidth="1"/>
    <col min="514" max="522" width="9" style="31"/>
    <col min="523" max="523" width="15.75" style="31" customWidth="1"/>
    <col min="524" max="526" width="9" style="31"/>
    <col min="527" max="527" width="15.25" style="31" customWidth="1"/>
    <col min="528" max="768" width="9" style="31"/>
    <col min="769" max="769" width="1.125" style="31" customWidth="1"/>
    <col min="770" max="778" width="9" style="31"/>
    <col min="779" max="779" width="15.75" style="31" customWidth="1"/>
    <col min="780" max="782" width="9" style="31"/>
    <col min="783" max="783" width="15.25" style="31" customWidth="1"/>
    <col min="784" max="1024" width="9" style="31"/>
    <col min="1025" max="1025" width="1.125" style="31" customWidth="1"/>
    <col min="1026" max="1034" width="9" style="31"/>
    <col min="1035" max="1035" width="15.75" style="31" customWidth="1"/>
    <col min="1036" max="1038" width="9" style="31"/>
    <col min="1039" max="1039" width="15.25" style="31" customWidth="1"/>
    <col min="1040" max="1280" width="9" style="31"/>
    <col min="1281" max="1281" width="1.125" style="31" customWidth="1"/>
    <col min="1282" max="1290" width="9" style="31"/>
    <col min="1291" max="1291" width="15.75" style="31" customWidth="1"/>
    <col min="1292" max="1294" width="9" style="31"/>
    <col min="1295" max="1295" width="15.25" style="31" customWidth="1"/>
    <col min="1296" max="1536" width="9" style="31"/>
    <col min="1537" max="1537" width="1.125" style="31" customWidth="1"/>
    <col min="1538" max="1546" width="9" style="31"/>
    <col min="1547" max="1547" width="15.75" style="31" customWidth="1"/>
    <col min="1548" max="1550" width="9" style="31"/>
    <col min="1551" max="1551" width="15.25" style="31" customWidth="1"/>
    <col min="1552" max="1792" width="9" style="31"/>
    <col min="1793" max="1793" width="1.125" style="31" customWidth="1"/>
    <col min="1794" max="1802" width="9" style="31"/>
    <col min="1803" max="1803" width="15.75" style="31" customWidth="1"/>
    <col min="1804" max="1806" width="9" style="31"/>
    <col min="1807" max="1807" width="15.25" style="31" customWidth="1"/>
    <col min="1808" max="2048" width="9" style="31"/>
    <col min="2049" max="2049" width="1.125" style="31" customWidth="1"/>
    <col min="2050" max="2058" width="9" style="31"/>
    <col min="2059" max="2059" width="15.75" style="31" customWidth="1"/>
    <col min="2060" max="2062" width="9" style="31"/>
    <col min="2063" max="2063" width="15.25" style="31" customWidth="1"/>
    <col min="2064" max="2304" width="9" style="31"/>
    <col min="2305" max="2305" width="1.125" style="31" customWidth="1"/>
    <col min="2306" max="2314" width="9" style="31"/>
    <col min="2315" max="2315" width="15.75" style="31" customWidth="1"/>
    <col min="2316" max="2318" width="9" style="31"/>
    <col min="2319" max="2319" width="15.25" style="31" customWidth="1"/>
    <col min="2320" max="2560" width="9" style="31"/>
    <col min="2561" max="2561" width="1.125" style="31" customWidth="1"/>
    <col min="2562" max="2570" width="9" style="31"/>
    <col min="2571" max="2571" width="15.75" style="31" customWidth="1"/>
    <col min="2572" max="2574" width="9" style="31"/>
    <col min="2575" max="2575" width="15.25" style="31" customWidth="1"/>
    <col min="2576" max="2816" width="9" style="31"/>
    <col min="2817" max="2817" width="1.125" style="31" customWidth="1"/>
    <col min="2818" max="2826" width="9" style="31"/>
    <col min="2827" max="2827" width="15.75" style="31" customWidth="1"/>
    <col min="2828" max="2830" width="9" style="31"/>
    <col min="2831" max="2831" width="15.25" style="31" customWidth="1"/>
    <col min="2832" max="3072" width="9" style="31"/>
    <col min="3073" max="3073" width="1.125" style="31" customWidth="1"/>
    <col min="3074" max="3082" width="9" style="31"/>
    <col min="3083" max="3083" width="15.75" style="31" customWidth="1"/>
    <col min="3084" max="3086" width="9" style="31"/>
    <col min="3087" max="3087" width="15.25" style="31" customWidth="1"/>
    <col min="3088" max="3328" width="9" style="31"/>
    <col min="3329" max="3329" width="1.125" style="31" customWidth="1"/>
    <col min="3330" max="3338" width="9" style="31"/>
    <col min="3339" max="3339" width="15.75" style="31" customWidth="1"/>
    <col min="3340" max="3342" width="9" style="31"/>
    <col min="3343" max="3343" width="15.25" style="31" customWidth="1"/>
    <col min="3344" max="3584" width="9" style="31"/>
    <col min="3585" max="3585" width="1.125" style="31" customWidth="1"/>
    <col min="3586" max="3594" width="9" style="31"/>
    <col min="3595" max="3595" width="15.75" style="31" customWidth="1"/>
    <col min="3596" max="3598" width="9" style="31"/>
    <col min="3599" max="3599" width="15.25" style="31" customWidth="1"/>
    <col min="3600" max="3840" width="9" style="31"/>
    <col min="3841" max="3841" width="1.125" style="31" customWidth="1"/>
    <col min="3842" max="3850" width="9" style="31"/>
    <col min="3851" max="3851" width="15.75" style="31" customWidth="1"/>
    <col min="3852" max="3854" width="9" style="31"/>
    <col min="3855" max="3855" width="15.25" style="31" customWidth="1"/>
    <col min="3856" max="4096" width="9" style="31"/>
    <col min="4097" max="4097" width="1.125" style="31" customWidth="1"/>
    <col min="4098" max="4106" width="9" style="31"/>
    <col min="4107" max="4107" width="15.75" style="31" customWidth="1"/>
    <col min="4108" max="4110" width="9" style="31"/>
    <col min="4111" max="4111" width="15.25" style="31" customWidth="1"/>
    <col min="4112" max="4352" width="9" style="31"/>
    <col min="4353" max="4353" width="1.125" style="31" customWidth="1"/>
    <col min="4354" max="4362" width="9" style="31"/>
    <col min="4363" max="4363" width="15.75" style="31" customWidth="1"/>
    <col min="4364" max="4366" width="9" style="31"/>
    <col min="4367" max="4367" width="15.25" style="31" customWidth="1"/>
    <col min="4368" max="4608" width="9" style="31"/>
    <col min="4609" max="4609" width="1.125" style="31" customWidth="1"/>
    <col min="4610" max="4618" width="9" style="31"/>
    <col min="4619" max="4619" width="15.75" style="31" customWidth="1"/>
    <col min="4620" max="4622" width="9" style="31"/>
    <col min="4623" max="4623" width="15.25" style="31" customWidth="1"/>
    <col min="4624" max="4864" width="9" style="31"/>
    <col min="4865" max="4865" width="1.125" style="31" customWidth="1"/>
    <col min="4866" max="4874" width="9" style="31"/>
    <col min="4875" max="4875" width="15.75" style="31" customWidth="1"/>
    <col min="4876" max="4878" width="9" style="31"/>
    <col min="4879" max="4879" width="15.25" style="31" customWidth="1"/>
    <col min="4880" max="5120" width="9" style="31"/>
    <col min="5121" max="5121" width="1.125" style="31" customWidth="1"/>
    <col min="5122" max="5130" width="9" style="31"/>
    <col min="5131" max="5131" width="15.75" style="31" customWidth="1"/>
    <col min="5132" max="5134" width="9" style="31"/>
    <col min="5135" max="5135" width="15.25" style="31" customWidth="1"/>
    <col min="5136" max="5376" width="9" style="31"/>
    <col min="5377" max="5377" width="1.125" style="31" customWidth="1"/>
    <col min="5378" max="5386" width="9" style="31"/>
    <col min="5387" max="5387" width="15.75" style="31" customWidth="1"/>
    <col min="5388" max="5390" width="9" style="31"/>
    <col min="5391" max="5391" width="15.25" style="31" customWidth="1"/>
    <col min="5392" max="5632" width="9" style="31"/>
    <col min="5633" max="5633" width="1.125" style="31" customWidth="1"/>
    <col min="5634" max="5642" width="9" style="31"/>
    <col min="5643" max="5643" width="15.75" style="31" customWidth="1"/>
    <col min="5644" max="5646" width="9" style="31"/>
    <col min="5647" max="5647" width="15.25" style="31" customWidth="1"/>
    <col min="5648" max="5888" width="9" style="31"/>
    <col min="5889" max="5889" width="1.125" style="31" customWidth="1"/>
    <col min="5890" max="5898" width="9" style="31"/>
    <col min="5899" max="5899" width="15.75" style="31" customWidth="1"/>
    <col min="5900" max="5902" width="9" style="31"/>
    <col min="5903" max="5903" width="15.25" style="31" customWidth="1"/>
    <col min="5904" max="6144" width="9" style="31"/>
    <col min="6145" max="6145" width="1.125" style="31" customWidth="1"/>
    <col min="6146" max="6154" width="9" style="31"/>
    <col min="6155" max="6155" width="15.75" style="31" customWidth="1"/>
    <col min="6156" max="6158" width="9" style="31"/>
    <col min="6159" max="6159" width="15.25" style="31" customWidth="1"/>
    <col min="6160" max="6400" width="9" style="31"/>
    <col min="6401" max="6401" width="1.125" style="31" customWidth="1"/>
    <col min="6402" max="6410" width="9" style="31"/>
    <col min="6411" max="6411" width="15.75" style="31" customWidth="1"/>
    <col min="6412" max="6414" width="9" style="31"/>
    <col min="6415" max="6415" width="15.25" style="31" customWidth="1"/>
    <col min="6416" max="6656" width="9" style="31"/>
    <col min="6657" max="6657" width="1.125" style="31" customWidth="1"/>
    <col min="6658" max="6666" width="9" style="31"/>
    <col min="6667" max="6667" width="15.75" style="31" customWidth="1"/>
    <col min="6668" max="6670" width="9" style="31"/>
    <col min="6671" max="6671" width="15.25" style="31" customWidth="1"/>
    <col min="6672" max="6912" width="9" style="31"/>
    <col min="6913" max="6913" width="1.125" style="31" customWidth="1"/>
    <col min="6914" max="6922" width="9" style="31"/>
    <col min="6923" max="6923" width="15.75" style="31" customWidth="1"/>
    <col min="6924" max="6926" width="9" style="31"/>
    <col min="6927" max="6927" width="15.25" style="31" customWidth="1"/>
    <col min="6928" max="7168" width="9" style="31"/>
    <col min="7169" max="7169" width="1.125" style="31" customWidth="1"/>
    <col min="7170" max="7178" width="9" style="31"/>
    <col min="7179" max="7179" width="15.75" style="31" customWidth="1"/>
    <col min="7180" max="7182" width="9" style="31"/>
    <col min="7183" max="7183" width="15.25" style="31" customWidth="1"/>
    <col min="7184" max="7424" width="9" style="31"/>
    <col min="7425" max="7425" width="1.125" style="31" customWidth="1"/>
    <col min="7426" max="7434" width="9" style="31"/>
    <col min="7435" max="7435" width="15.75" style="31" customWidth="1"/>
    <col min="7436" max="7438" width="9" style="31"/>
    <col min="7439" max="7439" width="15.25" style="31" customWidth="1"/>
    <col min="7440" max="7680" width="9" style="31"/>
    <col min="7681" max="7681" width="1.125" style="31" customWidth="1"/>
    <col min="7682" max="7690" width="9" style="31"/>
    <col min="7691" max="7691" width="15.75" style="31" customWidth="1"/>
    <col min="7692" max="7694" width="9" style="31"/>
    <col min="7695" max="7695" width="15.25" style="31" customWidth="1"/>
    <col min="7696" max="7936" width="9" style="31"/>
    <col min="7937" max="7937" width="1.125" style="31" customWidth="1"/>
    <col min="7938" max="7946" width="9" style="31"/>
    <col min="7947" max="7947" width="15.75" style="31" customWidth="1"/>
    <col min="7948" max="7950" width="9" style="31"/>
    <col min="7951" max="7951" width="15.25" style="31" customWidth="1"/>
    <col min="7952" max="8192" width="9" style="31"/>
    <col min="8193" max="8193" width="1.125" style="31" customWidth="1"/>
    <col min="8194" max="8202" width="9" style="31"/>
    <col min="8203" max="8203" width="15.75" style="31" customWidth="1"/>
    <col min="8204" max="8206" width="9" style="31"/>
    <col min="8207" max="8207" width="15.25" style="31" customWidth="1"/>
    <col min="8208" max="8448" width="9" style="31"/>
    <col min="8449" max="8449" width="1.125" style="31" customWidth="1"/>
    <col min="8450" max="8458" width="9" style="31"/>
    <col min="8459" max="8459" width="15.75" style="31" customWidth="1"/>
    <col min="8460" max="8462" width="9" style="31"/>
    <col min="8463" max="8463" width="15.25" style="31" customWidth="1"/>
    <col min="8464" max="8704" width="9" style="31"/>
    <col min="8705" max="8705" width="1.125" style="31" customWidth="1"/>
    <col min="8706" max="8714" width="9" style="31"/>
    <col min="8715" max="8715" width="15.75" style="31" customWidth="1"/>
    <col min="8716" max="8718" width="9" style="31"/>
    <col min="8719" max="8719" width="15.25" style="31" customWidth="1"/>
    <col min="8720" max="8960" width="9" style="31"/>
    <col min="8961" max="8961" width="1.125" style="31" customWidth="1"/>
    <col min="8962" max="8970" width="9" style="31"/>
    <col min="8971" max="8971" width="15.75" style="31" customWidth="1"/>
    <col min="8972" max="8974" width="9" style="31"/>
    <col min="8975" max="8975" width="15.25" style="31" customWidth="1"/>
    <col min="8976" max="9216" width="9" style="31"/>
    <col min="9217" max="9217" width="1.125" style="31" customWidth="1"/>
    <col min="9218" max="9226" width="9" style="31"/>
    <col min="9227" max="9227" width="15.75" style="31" customWidth="1"/>
    <col min="9228" max="9230" width="9" style="31"/>
    <col min="9231" max="9231" width="15.25" style="31" customWidth="1"/>
    <col min="9232" max="9472" width="9" style="31"/>
    <col min="9473" max="9473" width="1.125" style="31" customWidth="1"/>
    <col min="9474" max="9482" width="9" style="31"/>
    <col min="9483" max="9483" width="15.75" style="31" customWidth="1"/>
    <col min="9484" max="9486" width="9" style="31"/>
    <col min="9487" max="9487" width="15.25" style="31" customWidth="1"/>
    <col min="9488" max="9728" width="9" style="31"/>
    <col min="9729" max="9729" width="1.125" style="31" customWidth="1"/>
    <col min="9730" max="9738" width="9" style="31"/>
    <col min="9739" max="9739" width="15.75" style="31" customWidth="1"/>
    <col min="9740" max="9742" width="9" style="31"/>
    <col min="9743" max="9743" width="15.25" style="31" customWidth="1"/>
    <col min="9744" max="9984" width="9" style="31"/>
    <col min="9985" max="9985" width="1.125" style="31" customWidth="1"/>
    <col min="9986" max="9994" width="9" style="31"/>
    <col min="9995" max="9995" width="15.75" style="31" customWidth="1"/>
    <col min="9996" max="9998" width="9" style="31"/>
    <col min="9999" max="9999" width="15.25" style="31" customWidth="1"/>
    <col min="10000" max="10240" width="9" style="31"/>
    <col min="10241" max="10241" width="1.125" style="31" customWidth="1"/>
    <col min="10242" max="10250" width="9" style="31"/>
    <col min="10251" max="10251" width="15.75" style="31" customWidth="1"/>
    <col min="10252" max="10254" width="9" style="31"/>
    <col min="10255" max="10255" width="15.25" style="31" customWidth="1"/>
    <col min="10256" max="10496" width="9" style="31"/>
    <col min="10497" max="10497" width="1.125" style="31" customWidth="1"/>
    <col min="10498" max="10506" width="9" style="31"/>
    <col min="10507" max="10507" width="15.75" style="31" customWidth="1"/>
    <col min="10508" max="10510" width="9" style="31"/>
    <col min="10511" max="10511" width="15.25" style="31" customWidth="1"/>
    <col min="10512" max="10752" width="9" style="31"/>
    <col min="10753" max="10753" width="1.125" style="31" customWidth="1"/>
    <col min="10754" max="10762" width="9" style="31"/>
    <col min="10763" max="10763" width="15.75" style="31" customWidth="1"/>
    <col min="10764" max="10766" width="9" style="31"/>
    <col min="10767" max="10767" width="15.25" style="31" customWidth="1"/>
    <col min="10768" max="11008" width="9" style="31"/>
    <col min="11009" max="11009" width="1.125" style="31" customWidth="1"/>
    <col min="11010" max="11018" width="9" style="31"/>
    <col min="11019" max="11019" width="15.75" style="31" customWidth="1"/>
    <col min="11020" max="11022" width="9" style="31"/>
    <col min="11023" max="11023" width="15.25" style="31" customWidth="1"/>
    <col min="11024" max="11264" width="9" style="31"/>
    <col min="11265" max="11265" width="1.125" style="31" customWidth="1"/>
    <col min="11266" max="11274" width="9" style="31"/>
    <col min="11275" max="11275" width="15.75" style="31" customWidth="1"/>
    <col min="11276" max="11278" width="9" style="31"/>
    <col min="11279" max="11279" width="15.25" style="31" customWidth="1"/>
    <col min="11280" max="11520" width="9" style="31"/>
    <col min="11521" max="11521" width="1.125" style="31" customWidth="1"/>
    <col min="11522" max="11530" width="9" style="31"/>
    <col min="11531" max="11531" width="15.75" style="31" customWidth="1"/>
    <col min="11532" max="11534" width="9" style="31"/>
    <col min="11535" max="11535" width="15.25" style="31" customWidth="1"/>
    <col min="11536" max="11776" width="9" style="31"/>
    <col min="11777" max="11777" width="1.125" style="31" customWidth="1"/>
    <col min="11778" max="11786" width="9" style="31"/>
    <col min="11787" max="11787" width="15.75" style="31" customWidth="1"/>
    <col min="11788" max="11790" width="9" style="31"/>
    <col min="11791" max="11791" width="15.25" style="31" customWidth="1"/>
    <col min="11792" max="12032" width="9" style="31"/>
    <col min="12033" max="12033" width="1.125" style="31" customWidth="1"/>
    <col min="12034" max="12042" width="9" style="31"/>
    <col min="12043" max="12043" width="15.75" style="31" customWidth="1"/>
    <col min="12044" max="12046" width="9" style="31"/>
    <col min="12047" max="12047" width="15.25" style="31" customWidth="1"/>
    <col min="12048" max="12288" width="9" style="31"/>
    <col min="12289" max="12289" width="1.125" style="31" customWidth="1"/>
    <col min="12290" max="12298" width="9" style="31"/>
    <col min="12299" max="12299" width="15.75" style="31" customWidth="1"/>
    <col min="12300" max="12302" width="9" style="31"/>
    <col min="12303" max="12303" width="15.25" style="31" customWidth="1"/>
    <col min="12304" max="12544" width="9" style="31"/>
    <col min="12545" max="12545" width="1.125" style="31" customWidth="1"/>
    <col min="12546" max="12554" width="9" style="31"/>
    <col min="12555" max="12555" width="15.75" style="31" customWidth="1"/>
    <col min="12556" max="12558" width="9" style="31"/>
    <col min="12559" max="12559" width="15.25" style="31" customWidth="1"/>
    <col min="12560" max="12800" width="9" style="31"/>
    <col min="12801" max="12801" width="1.125" style="31" customWidth="1"/>
    <col min="12802" max="12810" width="9" style="31"/>
    <col min="12811" max="12811" width="15.75" style="31" customWidth="1"/>
    <col min="12812" max="12814" width="9" style="31"/>
    <col min="12815" max="12815" width="15.25" style="31" customWidth="1"/>
    <col min="12816" max="13056" width="9" style="31"/>
    <col min="13057" max="13057" width="1.125" style="31" customWidth="1"/>
    <col min="13058" max="13066" width="9" style="31"/>
    <col min="13067" max="13067" width="15.75" style="31" customWidth="1"/>
    <col min="13068" max="13070" width="9" style="31"/>
    <col min="13071" max="13071" width="15.25" style="31" customWidth="1"/>
    <col min="13072" max="13312" width="9" style="31"/>
    <col min="13313" max="13313" width="1.125" style="31" customWidth="1"/>
    <col min="13314" max="13322" width="9" style="31"/>
    <col min="13323" max="13323" width="15.75" style="31" customWidth="1"/>
    <col min="13324" max="13326" width="9" style="31"/>
    <col min="13327" max="13327" width="15.25" style="31" customWidth="1"/>
    <col min="13328" max="13568" width="9" style="31"/>
    <col min="13569" max="13569" width="1.125" style="31" customWidth="1"/>
    <col min="13570" max="13578" width="9" style="31"/>
    <col min="13579" max="13579" width="15.75" style="31" customWidth="1"/>
    <col min="13580" max="13582" width="9" style="31"/>
    <col min="13583" max="13583" width="15.25" style="31" customWidth="1"/>
    <col min="13584" max="13824" width="9" style="31"/>
    <col min="13825" max="13825" width="1.125" style="31" customWidth="1"/>
    <col min="13826" max="13834" width="9" style="31"/>
    <col min="13835" max="13835" width="15.75" style="31" customWidth="1"/>
    <col min="13836" max="13838" width="9" style="31"/>
    <col min="13839" max="13839" width="15.25" style="31" customWidth="1"/>
    <col min="13840" max="14080" width="9" style="31"/>
    <col min="14081" max="14081" width="1.125" style="31" customWidth="1"/>
    <col min="14082" max="14090" width="9" style="31"/>
    <col min="14091" max="14091" width="15.75" style="31" customWidth="1"/>
    <col min="14092" max="14094" width="9" style="31"/>
    <col min="14095" max="14095" width="15.25" style="31" customWidth="1"/>
    <col min="14096" max="14336" width="9" style="31"/>
    <col min="14337" max="14337" width="1.125" style="31" customWidth="1"/>
    <col min="14338" max="14346" width="9" style="31"/>
    <col min="14347" max="14347" width="15.75" style="31" customWidth="1"/>
    <col min="14348" max="14350" width="9" style="31"/>
    <col min="14351" max="14351" width="15.25" style="31" customWidth="1"/>
    <col min="14352" max="14592" width="9" style="31"/>
    <col min="14593" max="14593" width="1.125" style="31" customWidth="1"/>
    <col min="14594" max="14602" width="9" style="31"/>
    <col min="14603" max="14603" width="15.75" style="31" customWidth="1"/>
    <col min="14604" max="14606" width="9" style="31"/>
    <col min="14607" max="14607" width="15.25" style="31" customWidth="1"/>
    <col min="14608" max="14848" width="9" style="31"/>
    <col min="14849" max="14849" width="1.125" style="31" customWidth="1"/>
    <col min="14850" max="14858" width="9" style="31"/>
    <col min="14859" max="14859" width="15.75" style="31" customWidth="1"/>
    <col min="14860" max="14862" width="9" style="31"/>
    <col min="14863" max="14863" width="15.25" style="31" customWidth="1"/>
    <col min="14864" max="15104" width="9" style="31"/>
    <col min="15105" max="15105" width="1.125" style="31" customWidth="1"/>
    <col min="15106" max="15114" width="9" style="31"/>
    <col min="15115" max="15115" width="15.75" style="31" customWidth="1"/>
    <col min="15116" max="15118" width="9" style="31"/>
    <col min="15119" max="15119" width="15.25" style="31" customWidth="1"/>
    <col min="15120" max="15360" width="9" style="31"/>
    <col min="15361" max="15361" width="1.125" style="31" customWidth="1"/>
    <col min="15362" max="15370" width="9" style="31"/>
    <col min="15371" max="15371" width="15.75" style="31" customWidth="1"/>
    <col min="15372" max="15374" width="9" style="31"/>
    <col min="15375" max="15375" width="15.25" style="31" customWidth="1"/>
    <col min="15376" max="15616" width="9" style="31"/>
    <col min="15617" max="15617" width="1.125" style="31" customWidth="1"/>
    <col min="15618" max="15626" width="9" style="31"/>
    <col min="15627" max="15627" width="15.75" style="31" customWidth="1"/>
    <col min="15628" max="15630" width="9" style="31"/>
    <col min="15631" max="15631" width="15.25" style="31" customWidth="1"/>
    <col min="15632" max="15872" width="9" style="31"/>
    <col min="15873" max="15873" width="1.125" style="31" customWidth="1"/>
    <col min="15874" max="15882" width="9" style="31"/>
    <col min="15883" max="15883" width="15.75" style="31" customWidth="1"/>
    <col min="15884" max="15886" width="9" style="31"/>
    <col min="15887" max="15887" width="15.25" style="31" customWidth="1"/>
    <col min="15888" max="16128" width="9" style="31"/>
    <col min="16129" max="16129" width="1.125" style="31" customWidth="1"/>
    <col min="16130" max="16138" width="9" style="31"/>
    <col min="16139" max="16139" width="15.75" style="31" customWidth="1"/>
    <col min="16140" max="16142" width="9" style="31"/>
    <col min="16143" max="16143" width="15.25" style="31" customWidth="1"/>
    <col min="16144" max="16384" width="9" style="31"/>
  </cols>
  <sheetData>
    <row r="1" spans="2:16" ht="6" customHeight="1" x14ac:dyDescent="0.2"/>
    <row r="2" spans="2:16" ht="53.25" customHeight="1" x14ac:dyDescent="0.2">
      <c r="B2" s="223" t="s">
        <v>47</v>
      </c>
      <c r="C2" s="223"/>
      <c r="D2" s="223"/>
      <c r="E2" s="223"/>
      <c r="F2" s="223"/>
      <c r="G2" s="223"/>
      <c r="H2" s="223"/>
      <c r="I2" s="223"/>
      <c r="J2" s="223"/>
      <c r="K2" s="224"/>
      <c r="L2" s="224"/>
      <c r="M2" s="32"/>
      <c r="N2" s="32"/>
      <c r="O2" s="33"/>
    </row>
    <row r="3" spans="2:16" ht="15.75" x14ac:dyDescent="0.2">
      <c r="K3" s="32"/>
      <c r="L3" s="32"/>
      <c r="M3" s="32"/>
      <c r="N3" s="32"/>
    </row>
    <row r="4" spans="2:16" ht="15.75" x14ac:dyDescent="0.25">
      <c r="B4" s="225" t="s">
        <v>42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2:16" ht="6" customHeight="1" x14ac:dyDescent="0.2"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</row>
    <row r="6" spans="2:16" s="34" customFormat="1" ht="32.25" customHeight="1" x14ac:dyDescent="0.25">
      <c r="B6" s="229" t="s">
        <v>146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32"/>
      <c r="N6" s="32"/>
    </row>
    <row r="7" spans="2:16" ht="7.5" customHeight="1" x14ac:dyDescent="0.2"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</row>
    <row r="8" spans="2:16" ht="15.75" x14ac:dyDescent="0.25">
      <c r="B8" s="227" t="s">
        <v>176</v>
      </c>
      <c r="C8" s="228"/>
      <c r="D8" s="228"/>
      <c r="E8" s="228"/>
      <c r="F8" s="228"/>
      <c r="G8" s="228"/>
      <c r="H8" s="228"/>
      <c r="I8" s="228"/>
      <c r="J8" s="228"/>
      <c r="K8" s="228"/>
      <c r="L8" s="32"/>
      <c r="M8" s="32"/>
      <c r="N8" s="32"/>
    </row>
    <row r="9" spans="2:16" ht="6" customHeight="1" x14ac:dyDescent="0.2"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2:16" ht="15.75" x14ac:dyDescent="0.25">
      <c r="B10" s="34" t="s">
        <v>41</v>
      </c>
    </row>
    <row r="11" spans="2:16" ht="6" customHeight="1" x14ac:dyDescent="0.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6" ht="18.75" customHeight="1" x14ac:dyDescent="0.2">
      <c r="B12" s="222" t="s">
        <v>48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186"/>
    </row>
    <row r="13" spans="2:16" ht="6" customHeight="1" x14ac:dyDescent="0.2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86"/>
    </row>
    <row r="14" spans="2:16" ht="32.25" customHeight="1" x14ac:dyDescent="0.2">
      <c r="B14" s="221" t="s">
        <v>49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186"/>
    </row>
    <row r="15" spans="2:16" ht="10.5" customHeight="1" x14ac:dyDescent="0.2"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</row>
    <row r="16" spans="2:16" ht="15.75" x14ac:dyDescent="0.25">
      <c r="B16" s="34" t="s">
        <v>43</v>
      </c>
    </row>
    <row r="17" spans="2:16" ht="4.5" customHeight="1" x14ac:dyDescent="0.2"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6" x14ac:dyDescent="0.2">
      <c r="B18" s="231" t="s">
        <v>180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</row>
    <row r="19" spans="2:16" x14ac:dyDescent="0.2">
      <c r="B19" s="230" t="s">
        <v>178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</row>
    <row r="20" spans="2:16" ht="6" customHeight="1" x14ac:dyDescent="0.2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186"/>
    </row>
    <row r="21" spans="2:16" x14ac:dyDescent="0.2">
      <c r="B21" s="222" t="s">
        <v>177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</row>
    <row r="22" spans="2:16" x14ac:dyDescent="0.2">
      <c r="B22" s="230" t="s">
        <v>44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</row>
    <row r="23" spans="2:16" ht="6" customHeight="1" x14ac:dyDescent="0.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186"/>
    </row>
    <row r="24" spans="2:16" x14ac:dyDescent="0.2">
      <c r="B24" s="31" t="s">
        <v>45</v>
      </c>
    </row>
    <row r="25" spans="2:16" x14ac:dyDescent="0.2">
      <c r="B25" s="230" t="s">
        <v>46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</row>
  </sheetData>
  <mergeCells count="16">
    <mergeCell ref="B25:O25"/>
    <mergeCell ref="B14:O14"/>
    <mergeCell ref="B17:O17"/>
    <mergeCell ref="B18:O18"/>
    <mergeCell ref="B19:O19"/>
    <mergeCell ref="B21:O21"/>
    <mergeCell ref="B22:O22"/>
    <mergeCell ref="B11:O11"/>
    <mergeCell ref="B12:O12"/>
    <mergeCell ref="B2:L2"/>
    <mergeCell ref="B4:O4"/>
    <mergeCell ref="B5:O5"/>
    <mergeCell ref="B7:O7"/>
    <mergeCell ref="B8:K8"/>
    <mergeCell ref="B9:O9"/>
    <mergeCell ref="B6:L6"/>
  </mergeCells>
  <hyperlinks>
    <hyperlink ref="B19" r:id="rId1" display="http://wales.gov.uk/topics/statistics/?lang=en"/>
    <hyperlink ref="B22" r:id="rId2"/>
    <hyperlink ref="B25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W218"/>
  <sheetViews>
    <sheetView zoomScale="90" zoomScaleNormal="90" zoomScaleSheetLayoutView="66" workbookViewId="0">
      <pane xSplit="1" ySplit="11" topLeftCell="B12" activePane="bottomRight" state="frozen"/>
      <selection pane="topRight" activeCell="B1" sqref="B1"/>
      <selection pane="bottomLeft" activeCell="A8" sqref="A8"/>
      <selection pane="bottomRight" activeCell="J26" sqref="J26:J27"/>
    </sheetView>
  </sheetViews>
  <sheetFormatPr defaultRowHeight="14.25" x14ac:dyDescent="0.2"/>
  <cols>
    <col min="1" max="1" width="68.25" style="6" customWidth="1"/>
    <col min="2" max="2" width="5.625" style="6" customWidth="1"/>
    <col min="3" max="6" width="18.375" style="6" customWidth="1"/>
    <col min="7" max="7" width="15.75" style="6" customWidth="1"/>
    <col min="8" max="10" width="18.375" style="6" customWidth="1"/>
    <col min="11" max="11" width="10.625" style="6" customWidth="1"/>
    <col min="12" max="12" width="4.5" style="6" customWidth="1"/>
    <col min="13" max="13" width="12.125" style="6" customWidth="1"/>
    <col min="14" max="14" width="3.75" style="6" customWidth="1"/>
    <col min="15" max="15" width="9" style="6"/>
    <col min="16" max="16" width="4.25" style="6" customWidth="1"/>
    <col min="17" max="20" width="9" style="6"/>
    <col min="21" max="21" width="12.875" style="6" customWidth="1"/>
    <col min="22" max="22" width="2" style="6" customWidth="1"/>
    <col min="23" max="16384" width="9" style="6"/>
  </cols>
  <sheetData>
    <row r="1" spans="1:23" ht="18" x14ac:dyDescent="0.25">
      <c r="A1" s="83" t="s">
        <v>128</v>
      </c>
      <c r="B1" s="2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9.75" customHeight="1" x14ac:dyDescent="0.2">
      <c r="A2" s="7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25" customHeight="1" thickBot="1" x14ac:dyDescent="0.3">
      <c r="C3" s="9" t="s">
        <v>142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1.75" customHeight="1" x14ac:dyDescent="0.2">
      <c r="A4" s="55"/>
      <c r="B4" s="257"/>
      <c r="C4" s="211"/>
      <c r="D4" s="212"/>
      <c r="E4" s="212"/>
      <c r="F4" s="212"/>
      <c r="G4" s="212"/>
      <c r="H4" s="213"/>
      <c r="I4" s="21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" customHeight="1" x14ac:dyDescent="0.2">
      <c r="A5" s="55"/>
      <c r="B5" s="257"/>
      <c r="C5" s="215"/>
      <c r="D5" s="216"/>
      <c r="E5" s="216"/>
      <c r="F5" s="216"/>
      <c r="G5" s="216"/>
      <c r="H5" s="217"/>
      <c r="I5" s="21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" customHeight="1" thickBot="1" x14ac:dyDescent="0.25">
      <c r="A6" s="55"/>
      <c r="B6" s="257"/>
      <c r="C6" s="218"/>
      <c r="D6" s="219"/>
      <c r="E6" s="219"/>
      <c r="F6" s="219"/>
      <c r="G6" s="219"/>
      <c r="H6" s="220"/>
      <c r="I6" s="21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8.25" customHeight="1" x14ac:dyDescent="0.2">
      <c r="A7" s="56"/>
      <c r="B7" s="56"/>
      <c r="C7" s="56"/>
      <c r="D7" s="56"/>
      <c r="E7" s="56"/>
      <c r="F7" s="57"/>
      <c r="G7" s="57"/>
      <c r="H7" s="57"/>
      <c r="I7" s="5"/>
      <c r="J7" s="5"/>
      <c r="K7" s="5"/>
      <c r="L7" s="5"/>
      <c r="M7" s="7"/>
      <c r="N7" s="5"/>
      <c r="O7" s="8"/>
      <c r="P7" s="8"/>
      <c r="Q7" s="8"/>
      <c r="R7" s="8"/>
      <c r="S7" s="8"/>
      <c r="T7" s="8"/>
      <c r="U7" s="8"/>
      <c r="V7" s="5"/>
    </row>
    <row r="8" spans="1:23" ht="15" customHeight="1" x14ac:dyDescent="0.25">
      <c r="A8" s="56"/>
      <c r="B8" s="10"/>
      <c r="C8" s="232" t="s">
        <v>125</v>
      </c>
      <c r="D8" s="232"/>
      <c r="E8" s="232"/>
      <c r="F8" s="232"/>
      <c r="G8" s="232"/>
      <c r="H8" s="232"/>
      <c r="I8" s="232"/>
      <c r="J8" s="232"/>
      <c r="K8" s="5"/>
      <c r="L8" s="5"/>
      <c r="M8" s="7"/>
      <c r="N8" s="5"/>
      <c r="O8" s="8"/>
      <c r="P8" s="8"/>
      <c r="Q8" s="8"/>
      <c r="R8" s="8"/>
      <c r="S8" s="8"/>
      <c r="T8" s="8"/>
      <c r="U8" s="8"/>
      <c r="V8" s="5"/>
    </row>
    <row r="9" spans="1:23" ht="28.5" customHeight="1" x14ac:dyDescent="0.25">
      <c r="A9" s="82" t="s">
        <v>168</v>
      </c>
      <c r="B9" s="100"/>
      <c r="C9" s="81" t="s">
        <v>106</v>
      </c>
      <c r="D9" s="81" t="s">
        <v>114</v>
      </c>
      <c r="E9" s="88" t="s">
        <v>113</v>
      </c>
      <c r="F9" s="88" t="s">
        <v>112</v>
      </c>
      <c r="G9" s="88" t="s">
        <v>111</v>
      </c>
      <c r="H9" s="88" t="s">
        <v>107</v>
      </c>
      <c r="I9" s="88" t="s">
        <v>148</v>
      </c>
      <c r="J9" s="88" t="s">
        <v>175</v>
      </c>
      <c r="K9" s="5"/>
      <c r="L9" s="5"/>
      <c r="M9" s="9"/>
      <c r="N9" s="5"/>
      <c r="O9" s="8"/>
      <c r="P9" s="8"/>
      <c r="Q9" s="8"/>
      <c r="R9" s="8"/>
      <c r="S9" s="8"/>
      <c r="T9" s="8"/>
      <c r="U9" s="8"/>
      <c r="V9" s="5"/>
    </row>
    <row r="10" spans="1:23" ht="28.5" hidden="1" customHeight="1" x14ac:dyDescent="0.25">
      <c r="B10" s="203"/>
      <c r="C10" s="74"/>
      <c r="D10" s="74"/>
      <c r="E10" s="204"/>
      <c r="F10" s="204"/>
      <c r="G10" s="204"/>
      <c r="H10" s="204"/>
      <c r="I10" s="204"/>
      <c r="J10" s="204"/>
      <c r="K10" s="5"/>
      <c r="L10" s="5"/>
      <c r="M10" s="9"/>
      <c r="N10" s="5"/>
      <c r="O10" s="8"/>
      <c r="P10" s="8"/>
      <c r="Q10" s="8"/>
      <c r="R10" s="8"/>
      <c r="S10" s="8"/>
      <c r="T10" s="8"/>
      <c r="U10" s="8"/>
      <c r="V10" s="5"/>
    </row>
    <row r="11" spans="1:23" ht="21" hidden="1" customHeight="1" x14ac:dyDescent="0.25">
      <c r="A11" s="202" t="str">
        <f>LHBs!C10</f>
        <v>Wales</v>
      </c>
      <c r="B11" s="27"/>
      <c r="C11" s="68">
        <v>2009</v>
      </c>
      <c r="D11" s="70">
        <v>2010</v>
      </c>
      <c r="E11" s="68">
        <v>2011</v>
      </c>
      <c r="F11" s="70">
        <v>2012</v>
      </c>
      <c r="G11" s="68">
        <v>2013</v>
      </c>
      <c r="H11" s="70">
        <v>2014</v>
      </c>
      <c r="I11" s="70">
        <v>2015</v>
      </c>
      <c r="J11" s="70">
        <v>2016</v>
      </c>
      <c r="K11" s="5"/>
      <c r="L11" s="5"/>
      <c r="M11" s="9"/>
      <c r="N11" s="5"/>
      <c r="O11" s="8"/>
      <c r="P11" s="8"/>
      <c r="Q11" s="8"/>
      <c r="R11" s="8"/>
      <c r="S11" s="8"/>
      <c r="T11" s="8"/>
      <c r="U11" s="8"/>
      <c r="V11" s="5"/>
    </row>
    <row r="12" spans="1:23" ht="5.25" customHeight="1" x14ac:dyDescent="0.25">
      <c r="A12" s="27"/>
      <c r="B12" s="27"/>
      <c r="C12" s="25"/>
      <c r="D12" s="25"/>
      <c r="E12" s="26"/>
      <c r="F12" s="26"/>
      <c r="G12" s="26"/>
      <c r="H12" s="5"/>
      <c r="K12" s="5"/>
      <c r="L12" s="5"/>
      <c r="M12" s="9"/>
      <c r="N12" s="5"/>
      <c r="O12" s="8"/>
      <c r="P12" s="8"/>
      <c r="Q12" s="8"/>
      <c r="R12" s="8"/>
      <c r="S12" s="8"/>
      <c r="T12" s="8"/>
      <c r="U12" s="8"/>
      <c r="V12" s="5"/>
    </row>
    <row r="13" spans="1:23" ht="18" x14ac:dyDescent="0.25">
      <c r="A13" s="24" t="s">
        <v>81</v>
      </c>
      <c r="B13" s="27"/>
      <c r="C13" s="25"/>
      <c r="D13" s="25"/>
      <c r="E13" s="26"/>
      <c r="F13" s="26"/>
      <c r="G13" s="26"/>
      <c r="K13" s="5"/>
      <c r="L13" s="5"/>
      <c r="M13" s="9"/>
      <c r="N13" s="5"/>
      <c r="O13" s="8"/>
      <c r="P13" s="8"/>
      <c r="Q13" s="8"/>
      <c r="R13" s="8"/>
      <c r="S13" s="8"/>
      <c r="T13" s="8"/>
      <c r="U13" s="8"/>
      <c r="V13" s="5"/>
    </row>
    <row r="14" spans="1:23" ht="6.75" customHeight="1" x14ac:dyDescent="0.25">
      <c r="A14" s="24"/>
      <c r="B14" s="27"/>
      <c r="C14" s="25"/>
      <c r="D14" s="25"/>
      <c r="E14" s="26"/>
      <c r="F14" s="26"/>
      <c r="G14" s="26"/>
      <c r="K14" s="5"/>
      <c r="L14" s="5"/>
      <c r="M14" s="9"/>
      <c r="N14" s="5"/>
      <c r="O14" s="8"/>
      <c r="P14" s="8"/>
      <c r="Q14" s="8"/>
      <c r="R14" s="8"/>
      <c r="S14" s="8"/>
      <c r="T14" s="8"/>
      <c r="U14" s="8"/>
      <c r="V14" s="5"/>
    </row>
    <row r="15" spans="1:23" ht="3.75" customHeight="1" x14ac:dyDescent="0.25">
      <c r="A15" s="47"/>
      <c r="B15" s="48"/>
      <c r="C15" s="49"/>
      <c r="D15" s="49"/>
      <c r="E15" s="50"/>
      <c r="F15" s="50"/>
      <c r="G15" s="50"/>
      <c r="H15" s="40"/>
      <c r="I15" s="40"/>
      <c r="J15" s="40"/>
      <c r="K15" s="5"/>
      <c r="L15" s="5"/>
      <c r="M15" s="9"/>
      <c r="N15" s="5"/>
      <c r="O15" s="8"/>
      <c r="P15" s="8"/>
      <c r="Q15" s="8"/>
      <c r="R15" s="8"/>
      <c r="S15" s="8"/>
      <c r="T15" s="8"/>
      <c r="U15" s="8"/>
      <c r="V15" s="5"/>
    </row>
    <row r="16" spans="1:23" ht="12.75" customHeight="1" x14ac:dyDescent="0.25">
      <c r="A16" s="26" t="s">
        <v>54</v>
      </c>
      <c r="B16" s="27"/>
      <c r="C16" s="239">
        <f t="shared" ref="C16:J16" si="0">VLOOKUP(C$11&amp;$A$11,practice,4,FALSE)</f>
        <v>486</v>
      </c>
      <c r="D16" s="239">
        <f t="shared" si="0"/>
        <v>485</v>
      </c>
      <c r="E16" s="239">
        <f t="shared" si="0"/>
        <v>481</v>
      </c>
      <c r="F16" s="239">
        <f t="shared" si="0"/>
        <v>474</v>
      </c>
      <c r="G16" s="239">
        <f t="shared" si="0"/>
        <v>471</v>
      </c>
      <c r="H16" s="239">
        <f t="shared" si="0"/>
        <v>465</v>
      </c>
      <c r="I16" s="239">
        <f t="shared" si="0"/>
        <v>459</v>
      </c>
      <c r="J16" s="239">
        <f t="shared" si="0"/>
        <v>449</v>
      </c>
      <c r="L16" s="5"/>
      <c r="M16" s="9"/>
      <c r="N16" s="5"/>
      <c r="O16" s="8"/>
      <c r="P16" s="8"/>
      <c r="Q16" s="8"/>
      <c r="R16" s="8"/>
      <c r="S16" s="8"/>
      <c r="T16" s="8"/>
      <c r="U16" s="8"/>
      <c r="V16" s="5"/>
    </row>
    <row r="17" spans="1:22" ht="12.75" customHeight="1" x14ac:dyDescent="0.25">
      <c r="A17" s="26" t="s">
        <v>109</v>
      </c>
      <c r="B17" s="27"/>
      <c r="C17" s="240">
        <f t="shared" ref="C17:J17" si="1">VLOOKUP(C$11&amp;$A$11,patients,4,FALSE)</f>
        <v>3147550</v>
      </c>
      <c r="D17" s="240">
        <f t="shared" si="1"/>
        <v>3155692</v>
      </c>
      <c r="E17" s="240">
        <f t="shared" si="1"/>
        <v>3168721</v>
      </c>
      <c r="F17" s="240">
        <f t="shared" si="1"/>
        <v>3185538</v>
      </c>
      <c r="G17" s="240">
        <f t="shared" si="1"/>
        <v>3184260</v>
      </c>
      <c r="H17" s="240">
        <f t="shared" si="1"/>
        <v>3165517</v>
      </c>
      <c r="I17" s="240">
        <f t="shared" si="1"/>
        <v>3201691</v>
      </c>
      <c r="J17" s="240">
        <f t="shared" si="1"/>
        <v>3213140</v>
      </c>
      <c r="K17" s="5"/>
      <c r="L17" s="5"/>
      <c r="M17" s="9"/>
      <c r="N17" s="5"/>
      <c r="O17" s="8"/>
      <c r="P17" s="8"/>
      <c r="Q17" s="8"/>
      <c r="R17" s="8"/>
      <c r="S17" s="8"/>
      <c r="T17" s="8"/>
      <c r="U17" s="8"/>
      <c r="V17" s="5"/>
    </row>
    <row r="18" spans="1:22" ht="12.75" customHeight="1" x14ac:dyDescent="0.25">
      <c r="A18" s="26" t="s">
        <v>67</v>
      </c>
      <c r="B18" s="27"/>
      <c r="C18" s="240">
        <f t="shared" ref="C18:G18" si="2">C17/C16</f>
        <v>6476.4403292181069</v>
      </c>
      <c r="D18" s="240">
        <f t="shared" si="2"/>
        <v>6506.5814432989691</v>
      </c>
      <c r="E18" s="240">
        <f t="shared" si="2"/>
        <v>6587.7775467775464</v>
      </c>
      <c r="F18" s="240">
        <f t="shared" si="2"/>
        <v>6720.5443037974683</v>
      </c>
      <c r="G18" s="240">
        <f t="shared" si="2"/>
        <v>6760.6369426751589</v>
      </c>
      <c r="H18" s="240">
        <f>H17/H16</f>
        <v>6807.5634408602155</v>
      </c>
      <c r="I18" s="240">
        <f>I17/I16</f>
        <v>6975.3616557734204</v>
      </c>
      <c r="J18" s="240">
        <f>J17/J16</f>
        <v>7156.2138084632516</v>
      </c>
      <c r="K18" s="5"/>
      <c r="L18" s="5"/>
      <c r="M18" s="9"/>
      <c r="N18" s="5"/>
      <c r="O18" s="8"/>
      <c r="P18" s="8"/>
      <c r="Q18" s="8"/>
      <c r="R18" s="8"/>
      <c r="S18" s="8"/>
      <c r="T18" s="8"/>
      <c r="U18" s="8"/>
      <c r="V18" s="5"/>
    </row>
    <row r="19" spans="1:22" ht="6.75" customHeight="1" x14ac:dyDescent="0.25">
      <c r="A19" s="51"/>
      <c r="B19" s="52"/>
      <c r="C19" s="53"/>
      <c r="D19" s="53"/>
      <c r="E19" s="54"/>
      <c r="F19" s="54"/>
      <c r="G19" s="54"/>
      <c r="H19" s="181"/>
      <c r="I19" s="181"/>
      <c r="J19" s="181"/>
      <c r="K19" s="5"/>
      <c r="L19" s="5"/>
      <c r="M19" s="9"/>
      <c r="N19" s="5"/>
      <c r="O19" s="8"/>
      <c r="P19" s="8"/>
      <c r="Q19" s="8"/>
      <c r="R19" s="8"/>
      <c r="S19" s="8"/>
      <c r="T19" s="8"/>
      <c r="U19" s="8"/>
      <c r="V19" s="5"/>
    </row>
    <row r="20" spans="1:22" ht="18" x14ac:dyDescent="0.25">
      <c r="A20" s="24"/>
      <c r="B20" s="27"/>
      <c r="C20" s="25"/>
      <c r="D20" s="25"/>
      <c r="E20" s="26"/>
      <c r="F20" s="26"/>
      <c r="G20" s="26"/>
      <c r="K20" s="5"/>
      <c r="L20" s="5"/>
      <c r="M20" s="9"/>
      <c r="N20" s="5"/>
      <c r="O20" s="8"/>
      <c r="P20" s="8"/>
      <c r="Q20" s="8"/>
      <c r="R20" s="8"/>
      <c r="S20" s="8"/>
      <c r="T20" s="8"/>
      <c r="U20" s="8"/>
      <c r="V20" s="5"/>
    </row>
    <row r="21" spans="1:22" ht="15.75" x14ac:dyDescent="0.25">
      <c r="A21" s="77" t="s">
        <v>110</v>
      </c>
      <c r="B21" s="27"/>
      <c r="D21" s="238" t="s">
        <v>108</v>
      </c>
      <c r="E21" s="238"/>
      <c r="F21" s="238"/>
      <c r="G21" s="238"/>
      <c r="K21" s="5"/>
      <c r="L21" s="5"/>
      <c r="M21" s="9"/>
      <c r="N21" s="5"/>
      <c r="O21" s="8"/>
      <c r="P21" s="8"/>
      <c r="Q21" s="8"/>
      <c r="R21" s="8"/>
      <c r="S21" s="8"/>
      <c r="T21" s="8"/>
      <c r="U21" s="8"/>
      <c r="V21" s="5"/>
    </row>
    <row r="22" spans="1:22" ht="18" x14ac:dyDescent="0.25">
      <c r="A22" s="24"/>
      <c r="B22" s="27"/>
      <c r="C22" s="25"/>
      <c r="D22" s="25"/>
      <c r="E22" s="26"/>
      <c r="F22" s="26"/>
      <c r="G22" s="26"/>
      <c r="K22" s="5"/>
      <c r="L22" s="5"/>
      <c r="M22" s="9"/>
      <c r="N22" s="5"/>
      <c r="O22" s="8"/>
      <c r="P22" s="8"/>
      <c r="Q22" s="8"/>
      <c r="R22" s="8"/>
      <c r="S22" s="8"/>
      <c r="T22" s="8"/>
      <c r="U22" s="8"/>
      <c r="V22" s="5"/>
    </row>
    <row r="23" spans="1:22" ht="18" x14ac:dyDescent="0.25">
      <c r="A23" s="24"/>
      <c r="B23" s="27"/>
      <c r="C23" s="25"/>
      <c r="D23" s="25"/>
      <c r="E23" s="26"/>
      <c r="F23" s="26"/>
      <c r="G23" s="26"/>
      <c r="K23" s="5"/>
      <c r="L23" s="5"/>
      <c r="M23" s="9"/>
      <c r="N23" s="5"/>
      <c r="O23" s="8"/>
      <c r="P23" s="8"/>
      <c r="Q23" s="8"/>
      <c r="R23" s="8"/>
      <c r="S23" s="8"/>
      <c r="T23" s="8"/>
      <c r="U23" s="8"/>
      <c r="V23" s="5"/>
    </row>
    <row r="24" spans="1:22" ht="18" x14ac:dyDescent="0.25">
      <c r="A24" s="24"/>
      <c r="B24" s="27"/>
      <c r="C24" s="25"/>
      <c r="D24" s="25"/>
      <c r="E24" s="26"/>
      <c r="F24" s="26"/>
      <c r="G24" s="26"/>
      <c r="K24" s="5"/>
      <c r="L24" s="5"/>
      <c r="M24" s="9"/>
      <c r="N24" s="5"/>
      <c r="O24" s="8"/>
      <c r="P24" s="8"/>
      <c r="Q24" s="8"/>
      <c r="R24" s="8"/>
      <c r="S24" s="8"/>
      <c r="T24" s="8"/>
      <c r="U24" s="8"/>
      <c r="V24" s="5"/>
    </row>
    <row r="25" spans="1:22" ht="18" x14ac:dyDescent="0.25">
      <c r="A25" s="24"/>
      <c r="B25" s="27"/>
      <c r="C25" s="25"/>
      <c r="D25" s="25"/>
      <c r="E25" s="26"/>
      <c r="F25" s="26"/>
      <c r="G25" s="26"/>
      <c r="K25" s="5"/>
      <c r="L25" s="5"/>
      <c r="M25" s="9"/>
      <c r="N25" s="5"/>
      <c r="O25" s="8"/>
      <c r="P25" s="8"/>
      <c r="Q25" s="8"/>
      <c r="R25" s="8"/>
      <c r="S25" s="8"/>
      <c r="T25" s="8"/>
      <c r="U25" s="8"/>
      <c r="V25" s="5"/>
    </row>
    <row r="26" spans="1:22" ht="18" x14ac:dyDescent="0.25">
      <c r="A26" s="24"/>
      <c r="B26" s="27"/>
      <c r="C26" s="25"/>
      <c r="D26" s="25"/>
      <c r="E26" s="26"/>
      <c r="F26" s="26"/>
      <c r="G26" s="26"/>
      <c r="K26" s="5"/>
      <c r="L26" s="5"/>
      <c r="M26" s="9"/>
      <c r="N26" s="5"/>
      <c r="O26" s="8"/>
      <c r="P26" s="8"/>
      <c r="Q26" s="8"/>
      <c r="R26" s="8"/>
      <c r="S26" s="8"/>
      <c r="T26" s="8"/>
      <c r="U26" s="8"/>
      <c r="V26" s="5"/>
    </row>
    <row r="27" spans="1:22" ht="18" x14ac:dyDescent="0.25">
      <c r="A27" s="24"/>
      <c r="B27" s="27"/>
      <c r="C27" s="25"/>
      <c r="D27" s="25"/>
      <c r="E27" s="26"/>
      <c r="F27" s="26"/>
      <c r="G27" s="26"/>
      <c r="K27" s="5"/>
      <c r="L27" s="5"/>
      <c r="M27" s="9"/>
      <c r="N27" s="5"/>
      <c r="O27" s="8"/>
      <c r="P27" s="8"/>
      <c r="Q27" s="8"/>
      <c r="R27" s="8"/>
      <c r="S27" s="8"/>
      <c r="T27" s="8"/>
      <c r="U27" s="8"/>
      <c r="V27" s="5"/>
    </row>
    <row r="28" spans="1:22" ht="18" x14ac:dyDescent="0.25">
      <c r="A28" s="24"/>
      <c r="B28" s="27"/>
      <c r="C28" s="25"/>
      <c r="D28" s="25"/>
      <c r="E28" s="26"/>
      <c r="F28" s="26"/>
      <c r="G28" s="26"/>
      <c r="K28" s="5"/>
      <c r="L28" s="5"/>
      <c r="M28" s="9"/>
      <c r="N28" s="5"/>
      <c r="O28" s="8"/>
      <c r="P28" s="8"/>
      <c r="Q28" s="8"/>
      <c r="R28" s="8"/>
      <c r="S28" s="8"/>
      <c r="T28" s="8"/>
      <c r="U28" s="8"/>
      <c r="V28" s="5"/>
    </row>
    <row r="29" spans="1:22" ht="18" x14ac:dyDescent="0.25">
      <c r="A29" s="24"/>
      <c r="B29" s="27"/>
      <c r="C29" s="25"/>
      <c r="D29" s="25"/>
      <c r="E29" s="26"/>
      <c r="F29" s="26"/>
      <c r="G29" s="26"/>
      <c r="K29" s="5"/>
      <c r="L29" s="5"/>
      <c r="M29" s="9"/>
      <c r="N29" s="5"/>
      <c r="O29" s="8"/>
      <c r="P29" s="8"/>
      <c r="Q29" s="8"/>
      <c r="R29" s="8"/>
      <c r="S29" s="8"/>
      <c r="T29" s="8"/>
      <c r="U29" s="8"/>
      <c r="V29" s="5"/>
    </row>
    <row r="30" spans="1:22" ht="18" x14ac:dyDescent="0.25">
      <c r="A30" s="24"/>
      <c r="B30" s="27"/>
      <c r="C30" s="25"/>
      <c r="D30" s="25"/>
      <c r="E30" s="26"/>
      <c r="F30" s="26"/>
      <c r="G30" s="26"/>
      <c r="K30" s="5"/>
      <c r="L30" s="5"/>
      <c r="M30" s="9"/>
      <c r="N30" s="5"/>
      <c r="O30" s="8"/>
      <c r="P30" s="8"/>
      <c r="Q30" s="8"/>
      <c r="R30" s="8"/>
      <c r="S30" s="8"/>
      <c r="T30" s="8"/>
      <c r="U30" s="8"/>
      <c r="V30" s="5"/>
    </row>
    <row r="31" spans="1:22" ht="18" x14ac:dyDescent="0.25">
      <c r="A31" s="24"/>
      <c r="B31" s="27"/>
      <c r="C31" s="25"/>
      <c r="D31" s="25"/>
      <c r="E31" s="26"/>
      <c r="F31" s="26"/>
      <c r="G31" s="26"/>
      <c r="K31" s="5"/>
      <c r="L31" s="5"/>
      <c r="M31" s="9"/>
      <c r="N31" s="5"/>
      <c r="O31" s="8"/>
      <c r="P31" s="8"/>
      <c r="Q31" s="8"/>
      <c r="R31" s="8"/>
      <c r="S31" s="8"/>
      <c r="T31" s="8"/>
      <c r="U31" s="8"/>
      <c r="V31" s="5"/>
    </row>
    <row r="32" spans="1:22" ht="18" x14ac:dyDescent="0.25">
      <c r="A32" s="24"/>
      <c r="B32" s="27"/>
      <c r="C32" s="25"/>
      <c r="D32" s="25"/>
      <c r="E32" s="26"/>
      <c r="F32" s="26"/>
      <c r="G32" s="26"/>
      <c r="K32" s="5"/>
      <c r="L32" s="5"/>
      <c r="M32" s="9"/>
      <c r="N32" s="5"/>
      <c r="O32" s="8"/>
      <c r="P32" s="8"/>
      <c r="Q32" s="8"/>
      <c r="R32" s="8"/>
      <c r="S32" s="8"/>
      <c r="T32" s="8"/>
      <c r="U32" s="8"/>
      <c r="V32" s="5"/>
    </row>
    <row r="33" spans="1:22" ht="18" x14ac:dyDescent="0.25">
      <c r="A33" s="24"/>
      <c r="B33" s="27"/>
      <c r="C33" s="25"/>
      <c r="D33" s="25"/>
      <c r="E33" s="26"/>
      <c r="F33" s="26"/>
      <c r="G33" s="26"/>
      <c r="K33" s="5"/>
      <c r="L33" s="5"/>
      <c r="M33" s="9"/>
      <c r="N33" s="5"/>
      <c r="O33" s="8"/>
      <c r="P33" s="8"/>
      <c r="Q33" s="8"/>
      <c r="R33" s="8"/>
      <c r="S33" s="8"/>
      <c r="T33" s="8"/>
      <c r="U33" s="8"/>
      <c r="V33" s="5"/>
    </row>
    <row r="34" spans="1:22" ht="18" x14ac:dyDescent="0.25">
      <c r="A34" s="24"/>
      <c r="B34" s="27"/>
      <c r="C34" s="25"/>
      <c r="D34" s="25"/>
      <c r="E34" s="26"/>
      <c r="F34" s="26"/>
      <c r="G34" s="26"/>
      <c r="K34" s="5"/>
      <c r="L34" s="5"/>
      <c r="M34" s="9"/>
      <c r="N34" s="5"/>
      <c r="O34" s="8"/>
      <c r="P34" s="8"/>
      <c r="Q34" s="8"/>
      <c r="R34" s="8"/>
      <c r="S34" s="8"/>
      <c r="T34" s="8"/>
      <c r="U34" s="8"/>
      <c r="V34" s="5"/>
    </row>
    <row r="35" spans="1:22" ht="11.25" customHeight="1" x14ac:dyDescent="0.25">
      <c r="A35" s="24"/>
      <c r="B35" s="27"/>
      <c r="C35" s="25"/>
      <c r="D35" s="25"/>
      <c r="E35" s="26"/>
      <c r="F35" s="26"/>
      <c r="G35" s="26"/>
      <c r="K35" s="5"/>
      <c r="L35" s="5"/>
      <c r="M35" s="9"/>
      <c r="N35" s="5"/>
      <c r="O35" s="8"/>
      <c r="P35" s="8"/>
      <c r="Q35" s="8"/>
      <c r="R35" s="8"/>
      <c r="S35" s="8"/>
      <c r="T35" s="8"/>
      <c r="U35" s="8"/>
      <c r="V35" s="5"/>
    </row>
    <row r="36" spans="1:22" ht="18" x14ac:dyDescent="0.25">
      <c r="A36" s="46" t="s">
        <v>68</v>
      </c>
      <c r="B36" s="27"/>
      <c r="C36" s="25"/>
      <c r="D36" s="25"/>
      <c r="E36" s="26"/>
      <c r="F36" s="26"/>
      <c r="G36" s="26"/>
      <c r="K36" s="5"/>
      <c r="L36" s="5"/>
      <c r="M36" s="9"/>
      <c r="N36" s="5"/>
      <c r="O36" s="8"/>
      <c r="P36" s="8"/>
      <c r="Q36" s="8"/>
      <c r="R36" s="8"/>
      <c r="S36" s="8"/>
      <c r="T36" s="8"/>
      <c r="U36" s="8"/>
      <c r="V36" s="5"/>
    </row>
    <row r="37" spans="1:22" ht="9.75" customHeight="1" x14ac:dyDescent="0.25">
      <c r="B37" s="27"/>
      <c r="C37" s="25"/>
      <c r="D37" s="25"/>
      <c r="E37" s="26"/>
      <c r="F37" s="26"/>
      <c r="G37" s="26"/>
      <c r="K37" s="5"/>
      <c r="L37" s="5"/>
      <c r="M37" s="9"/>
      <c r="N37" s="5"/>
      <c r="O37" s="8"/>
      <c r="P37" s="8"/>
      <c r="Q37" s="8"/>
      <c r="R37" s="8"/>
      <c r="S37" s="8"/>
      <c r="T37" s="8"/>
      <c r="U37" s="8"/>
      <c r="V37" s="5"/>
    </row>
    <row r="38" spans="1:22" ht="7.5" customHeight="1" x14ac:dyDescent="0.25">
      <c r="A38" s="48"/>
      <c r="B38" s="48"/>
      <c r="C38" s="49"/>
      <c r="D38" s="49"/>
      <c r="E38" s="50"/>
      <c r="F38" s="50"/>
      <c r="G38" s="50"/>
      <c r="H38" s="40"/>
      <c r="I38" s="40"/>
      <c r="J38" s="40"/>
      <c r="K38" s="5"/>
      <c r="L38" s="5"/>
      <c r="M38" s="9"/>
      <c r="N38" s="5"/>
      <c r="O38" s="8"/>
      <c r="P38" s="8"/>
      <c r="Q38" s="8"/>
      <c r="R38" s="8"/>
      <c r="S38" s="8"/>
      <c r="T38" s="8"/>
      <c r="U38" s="8"/>
      <c r="V38" s="5"/>
    </row>
    <row r="39" spans="1:22" ht="15.75" x14ac:dyDescent="0.25">
      <c r="A39" s="37" t="s">
        <v>19</v>
      </c>
      <c r="B39" s="37"/>
      <c r="C39" s="240">
        <f t="shared" ref="C39:J39" si="3">VLOOKUP(C$11&amp;$A$11,register,34,FALSE)</f>
        <v>207513</v>
      </c>
      <c r="D39" s="240">
        <f t="shared" si="3"/>
        <v>210952</v>
      </c>
      <c r="E39" s="240">
        <f t="shared" si="3"/>
        <v>213752</v>
      </c>
      <c r="F39" s="240">
        <f t="shared" si="3"/>
        <v>218243</v>
      </c>
      <c r="G39" s="240">
        <f t="shared" si="3"/>
        <v>221356</v>
      </c>
      <c r="H39" s="240">
        <f t="shared" si="3"/>
        <v>219238</v>
      </c>
      <c r="I39" s="240">
        <f t="shared" si="3"/>
        <v>227075</v>
      </c>
      <c r="J39" s="240">
        <f t="shared" si="3"/>
        <v>222590</v>
      </c>
      <c r="K39" s="5"/>
      <c r="L39" s="5"/>
      <c r="M39" s="9"/>
      <c r="N39" s="5"/>
      <c r="O39" s="8"/>
      <c r="P39" s="8"/>
      <c r="Q39" s="8"/>
      <c r="R39" s="8"/>
      <c r="S39" s="8"/>
      <c r="T39" s="8"/>
      <c r="U39" s="8"/>
      <c r="V39" s="5"/>
    </row>
    <row r="40" spans="1:22" ht="15.75" x14ac:dyDescent="0.25">
      <c r="A40" s="37" t="s">
        <v>100</v>
      </c>
      <c r="B40" s="37"/>
      <c r="C40" s="240">
        <f t="shared" ref="C40:J40" si="4">VLOOKUP(C$11&amp;$A$11,register,33,FALSE)</f>
        <v>51963</v>
      </c>
      <c r="D40" s="240">
        <f t="shared" si="4"/>
        <v>53403</v>
      </c>
      <c r="E40" s="240">
        <f t="shared" si="4"/>
        <v>55036</v>
      </c>
      <c r="F40" s="240">
        <f t="shared" si="4"/>
        <v>57299</v>
      </c>
      <c r="G40" s="240">
        <f t="shared" si="4"/>
        <v>58787</v>
      </c>
      <c r="H40" s="240">
        <f t="shared" si="4"/>
        <v>60348</v>
      </c>
      <c r="I40" s="240">
        <f t="shared" si="4"/>
        <v>62595</v>
      </c>
      <c r="J40" s="240">
        <f t="shared" si="4"/>
        <v>65169</v>
      </c>
      <c r="K40" s="5"/>
      <c r="L40" s="5"/>
      <c r="M40" s="9"/>
      <c r="N40" s="5"/>
      <c r="O40" s="8"/>
      <c r="P40" s="8"/>
      <c r="Q40" s="8"/>
      <c r="R40" s="8"/>
      <c r="S40" s="8"/>
      <c r="T40" s="8"/>
      <c r="U40" s="8"/>
      <c r="V40" s="5"/>
    </row>
    <row r="41" spans="1:22" ht="15.75" x14ac:dyDescent="0.25">
      <c r="A41" s="37" t="s">
        <v>102</v>
      </c>
      <c r="B41" s="37"/>
      <c r="C41" s="240">
        <f t="shared" ref="C41:J41" si="5">VLOOKUP(C$11&amp;$A$11,register,37,FALSE)</f>
        <v>61851</v>
      </c>
      <c r="D41" s="240">
        <f t="shared" si="5"/>
        <v>62744</v>
      </c>
      <c r="E41" s="240">
        <f t="shared" si="5"/>
        <v>64903</v>
      </c>
      <c r="F41" s="240">
        <f t="shared" si="5"/>
        <v>66951</v>
      </c>
      <c r="G41" s="240">
        <f t="shared" si="5"/>
        <v>67773</v>
      </c>
      <c r="H41" s="240">
        <f t="shared" si="5"/>
        <v>68419</v>
      </c>
      <c r="I41" s="240">
        <f t="shared" si="5"/>
        <v>69385</v>
      </c>
      <c r="J41" s="240">
        <f t="shared" si="5"/>
        <v>71170</v>
      </c>
      <c r="K41" s="5"/>
      <c r="L41" s="5"/>
      <c r="M41" s="9"/>
      <c r="N41" s="5"/>
      <c r="O41" s="8"/>
      <c r="P41" s="8"/>
      <c r="Q41" s="8"/>
      <c r="R41" s="8"/>
      <c r="S41" s="8"/>
      <c r="T41" s="8"/>
      <c r="U41" s="8"/>
      <c r="V41" s="5"/>
    </row>
    <row r="42" spans="1:22" ht="15.75" x14ac:dyDescent="0.25">
      <c r="A42" s="37" t="s">
        <v>23</v>
      </c>
      <c r="B42" s="37"/>
      <c r="C42" s="240">
        <f t="shared" ref="C42:J42" si="6">VLOOKUP(C$11&amp;$A$11,register,38,FALSE)</f>
        <v>14636</v>
      </c>
      <c r="D42" s="240">
        <f t="shared" si="6"/>
        <v>15389</v>
      </c>
      <c r="E42" s="240">
        <f t="shared" si="6"/>
        <v>16297</v>
      </c>
      <c r="F42" s="240">
        <f t="shared" si="6"/>
        <v>17184</v>
      </c>
      <c r="G42" s="240">
        <f t="shared" si="6"/>
        <v>17661</v>
      </c>
      <c r="H42" s="240">
        <f t="shared" si="6"/>
        <v>18591</v>
      </c>
      <c r="I42" s="240">
        <f t="shared" si="6"/>
        <v>19239</v>
      </c>
      <c r="J42" s="240">
        <f t="shared" si="6"/>
        <v>20419</v>
      </c>
      <c r="K42" s="5"/>
      <c r="L42" s="5"/>
      <c r="M42" s="9"/>
      <c r="N42" s="5"/>
      <c r="O42" s="8"/>
      <c r="P42" s="8"/>
      <c r="Q42" s="8"/>
      <c r="R42" s="8"/>
      <c r="S42" s="8"/>
      <c r="T42" s="8"/>
      <c r="U42" s="8"/>
      <c r="V42" s="5"/>
    </row>
    <row r="43" spans="1:22" ht="15.75" x14ac:dyDescent="0.25">
      <c r="A43" s="37" t="s">
        <v>116</v>
      </c>
      <c r="B43" s="37"/>
      <c r="C43" s="240">
        <f t="shared" ref="C43:J43" si="7">VLOOKUP(C$11&amp;$A$11,register,39,FALSE)</f>
        <v>146173</v>
      </c>
      <c r="D43" s="240">
        <f t="shared" si="7"/>
        <v>153175</v>
      </c>
      <c r="E43" s="240">
        <f t="shared" si="7"/>
        <v>160533</v>
      </c>
      <c r="F43" s="240">
        <f t="shared" si="7"/>
        <v>167537</v>
      </c>
      <c r="G43" s="240">
        <f t="shared" si="7"/>
        <v>173299</v>
      </c>
      <c r="H43" s="240">
        <f t="shared" si="7"/>
        <v>177212</v>
      </c>
      <c r="I43" s="240">
        <f t="shared" si="7"/>
        <v>183348</v>
      </c>
      <c r="J43" s="240">
        <f t="shared" si="7"/>
        <v>188644</v>
      </c>
      <c r="K43" s="5"/>
      <c r="L43" s="5"/>
      <c r="M43" s="9"/>
      <c r="N43" s="5"/>
      <c r="O43" s="8"/>
      <c r="P43" s="8"/>
      <c r="Q43" s="8"/>
      <c r="R43" s="8"/>
      <c r="S43" s="8"/>
      <c r="T43" s="8"/>
      <c r="U43" s="8"/>
      <c r="V43" s="5"/>
    </row>
    <row r="44" spans="1:22" ht="15.75" x14ac:dyDescent="0.25">
      <c r="A44" s="37" t="s">
        <v>117</v>
      </c>
      <c r="B44" s="37"/>
      <c r="C44" s="240">
        <f t="shared" ref="C44:J44" si="8">VLOOKUP(C$11&amp;$A$11,register,40,FALSE)</f>
        <v>22842</v>
      </c>
      <c r="D44" s="240">
        <f t="shared" si="8"/>
        <v>22885</v>
      </c>
      <c r="E44" s="240">
        <f t="shared" si="8"/>
        <v>23194</v>
      </c>
      <c r="F44" s="240">
        <f t="shared" si="8"/>
        <v>23479</v>
      </c>
      <c r="G44" s="240">
        <f t="shared" si="8"/>
        <v>23373</v>
      </c>
      <c r="H44" s="240">
        <f t="shared" si="8"/>
        <v>23545</v>
      </c>
      <c r="I44" s="240">
        <f t="shared" si="8"/>
        <v>23896</v>
      </c>
      <c r="J44" s="240">
        <f t="shared" si="8"/>
        <v>24226</v>
      </c>
      <c r="K44" s="5"/>
      <c r="L44" s="5"/>
      <c r="M44" s="9"/>
      <c r="N44" s="5"/>
      <c r="O44" s="8"/>
      <c r="P44" s="8"/>
      <c r="Q44" s="8"/>
      <c r="R44" s="8"/>
      <c r="S44" s="8"/>
      <c r="T44" s="8"/>
      <c r="U44" s="8"/>
      <c r="V44" s="5"/>
    </row>
    <row r="45" spans="1:22" ht="15.75" x14ac:dyDescent="0.25">
      <c r="A45" s="37" t="s">
        <v>51</v>
      </c>
      <c r="B45" s="37"/>
      <c r="C45" s="240">
        <f t="shared" ref="C45:J45" si="9">VLOOKUP(C$11&amp;$A$11,register,41,FALSE)</f>
        <v>28932</v>
      </c>
      <c r="D45" s="240">
        <f t="shared" si="9"/>
        <v>28549</v>
      </c>
      <c r="E45" s="240">
        <f t="shared" si="9"/>
        <v>29029</v>
      </c>
      <c r="F45" s="240">
        <f t="shared" si="9"/>
        <v>29454</v>
      </c>
      <c r="G45" s="240">
        <f t="shared" si="9"/>
        <v>29658</v>
      </c>
      <c r="H45" s="240">
        <f t="shared" si="9"/>
        <v>30187</v>
      </c>
      <c r="I45" s="240">
        <f t="shared" si="9"/>
        <v>30859</v>
      </c>
      <c r="J45" s="240">
        <f t="shared" si="9"/>
        <v>31758</v>
      </c>
      <c r="K45" s="5"/>
      <c r="L45" s="5"/>
      <c r="M45" s="9"/>
      <c r="N45" s="5"/>
      <c r="O45" s="8"/>
      <c r="P45" s="8"/>
      <c r="Q45" s="8"/>
      <c r="R45" s="8"/>
      <c r="S45" s="8"/>
      <c r="T45" s="8"/>
      <c r="U45" s="8"/>
      <c r="V45" s="5"/>
    </row>
    <row r="46" spans="1:22" ht="15.75" x14ac:dyDescent="0.25">
      <c r="A46" s="37" t="s">
        <v>121</v>
      </c>
      <c r="B46" s="37"/>
      <c r="C46" s="240">
        <f t="shared" ref="C46:I46" si="10">VLOOKUP(C$11&amp;$A$11,register,42,FALSE)</f>
        <v>15730</v>
      </c>
      <c r="D46" s="240">
        <f t="shared" si="10"/>
        <v>15920</v>
      </c>
      <c r="E46" s="240">
        <f t="shared" si="10"/>
        <v>16102</v>
      </c>
      <c r="F46" s="240">
        <f t="shared" si="10"/>
        <v>16393</v>
      </c>
      <c r="G46" s="240">
        <f t="shared" si="10"/>
        <v>16547</v>
      </c>
      <c r="H46" s="240">
        <f t="shared" si="10"/>
        <v>7056</v>
      </c>
      <c r="I46" s="240">
        <f t="shared" si="10"/>
        <v>8987</v>
      </c>
      <c r="J46" s="241" t="s">
        <v>96</v>
      </c>
      <c r="K46" s="5"/>
      <c r="L46" s="5"/>
      <c r="M46" s="9"/>
      <c r="N46" s="5"/>
      <c r="O46" s="8"/>
      <c r="P46" s="8"/>
      <c r="Q46" s="8"/>
      <c r="R46" s="8"/>
      <c r="S46" s="8"/>
      <c r="T46" s="8"/>
      <c r="U46" s="8"/>
      <c r="V46" s="5"/>
    </row>
    <row r="47" spans="1:22" ht="15.75" x14ac:dyDescent="0.25">
      <c r="A47" s="37" t="s">
        <v>97</v>
      </c>
      <c r="B47" s="37"/>
      <c r="C47" s="240">
        <f t="shared" ref="C47:J47" si="11">VLOOKUP(C$11&amp;$A$11,register,35,FALSE)</f>
        <v>469518</v>
      </c>
      <c r="D47" s="240">
        <f t="shared" si="11"/>
        <v>478067</v>
      </c>
      <c r="E47" s="240">
        <f t="shared" si="11"/>
        <v>486533</v>
      </c>
      <c r="F47" s="240">
        <f t="shared" si="11"/>
        <v>492386</v>
      </c>
      <c r="G47" s="240">
        <f t="shared" si="11"/>
        <v>493981</v>
      </c>
      <c r="H47" s="240">
        <f t="shared" si="11"/>
        <v>493103</v>
      </c>
      <c r="I47" s="240">
        <f t="shared" si="11"/>
        <v>498553</v>
      </c>
      <c r="J47" s="240">
        <f t="shared" si="11"/>
        <v>500538</v>
      </c>
      <c r="K47" s="5"/>
      <c r="L47" s="5"/>
      <c r="M47" s="9"/>
      <c r="N47" s="5"/>
      <c r="O47" s="8"/>
      <c r="P47" s="8"/>
      <c r="Q47" s="8"/>
      <c r="R47" s="8"/>
      <c r="S47" s="8"/>
      <c r="T47" s="8"/>
      <c r="U47" s="8"/>
      <c r="V47" s="5"/>
    </row>
    <row r="48" spans="1:22" ht="15.75" x14ac:dyDescent="0.25">
      <c r="A48" s="37" t="s">
        <v>98</v>
      </c>
      <c r="B48" s="37"/>
      <c r="C48" s="240">
        <f t="shared" ref="C48:J48" si="12">VLOOKUP(C$11&amp;$A$11,register,43,FALSE)</f>
        <v>24067</v>
      </c>
      <c r="D48" s="240">
        <f t="shared" si="12"/>
        <v>25069</v>
      </c>
      <c r="E48" s="240">
        <f t="shared" si="12"/>
        <v>25857</v>
      </c>
      <c r="F48" s="240">
        <f t="shared" si="12"/>
        <v>26725</v>
      </c>
      <c r="G48" s="240">
        <f t="shared" si="12"/>
        <v>27349</v>
      </c>
      <c r="H48" s="240">
        <f t="shared" si="12"/>
        <v>27577</v>
      </c>
      <c r="I48" s="240">
        <f t="shared" si="12"/>
        <v>28276</v>
      </c>
      <c r="J48" s="240">
        <f t="shared" si="12"/>
        <v>28997</v>
      </c>
      <c r="K48" s="5"/>
      <c r="L48" s="5"/>
      <c r="M48" s="9"/>
      <c r="N48" s="5"/>
      <c r="O48" s="8"/>
      <c r="P48" s="8"/>
      <c r="Q48" s="8"/>
      <c r="R48" s="8"/>
      <c r="S48" s="8"/>
      <c r="T48" s="8"/>
      <c r="U48" s="8"/>
      <c r="V48" s="5"/>
    </row>
    <row r="49" spans="1:22" ht="15.75" x14ac:dyDescent="0.25">
      <c r="A49" s="37" t="s">
        <v>123</v>
      </c>
      <c r="B49" s="37"/>
      <c r="C49" s="240">
        <f t="shared" ref="C49:J49" si="13">VLOOKUP(C$11&amp;$A$11,register,44,FALSE)</f>
        <v>305923</v>
      </c>
      <c r="D49" s="240">
        <f t="shared" si="13"/>
        <v>318606</v>
      </c>
      <c r="E49" s="240">
        <f t="shared" si="13"/>
        <v>328283</v>
      </c>
      <c r="F49" s="240">
        <f t="shared" si="13"/>
        <v>332229</v>
      </c>
      <c r="G49" s="240">
        <f t="shared" si="13"/>
        <v>328418</v>
      </c>
      <c r="H49" s="240">
        <f t="shared" si="13"/>
        <v>324878</v>
      </c>
      <c r="I49" s="240">
        <f t="shared" si="13"/>
        <v>303634</v>
      </c>
      <c r="J49" s="240">
        <f t="shared" si="13"/>
        <v>300050</v>
      </c>
      <c r="K49" s="5"/>
      <c r="L49" s="5"/>
      <c r="M49" s="9"/>
      <c r="N49" s="5"/>
      <c r="O49" s="8"/>
      <c r="P49" s="8"/>
      <c r="Q49" s="8"/>
      <c r="R49" s="8"/>
      <c r="S49" s="8"/>
      <c r="T49" s="8"/>
      <c r="U49" s="8"/>
      <c r="V49" s="5"/>
    </row>
    <row r="50" spans="1:22" ht="15.75" x14ac:dyDescent="0.25">
      <c r="A50" s="37" t="s">
        <v>103</v>
      </c>
      <c r="B50" s="37"/>
      <c r="C50" s="240">
        <f t="shared" ref="C50:J50" si="14">VLOOKUP(C$11&amp;$A$11,register,45,FALSE)</f>
        <v>2810</v>
      </c>
      <c r="D50" s="240">
        <f t="shared" si="14"/>
        <v>3719</v>
      </c>
      <c r="E50" s="240">
        <f t="shared" si="14"/>
        <v>4668</v>
      </c>
      <c r="F50" s="240">
        <f t="shared" si="14"/>
        <v>5935</v>
      </c>
      <c r="G50" s="240">
        <f t="shared" si="14"/>
        <v>7152</v>
      </c>
      <c r="H50" s="240">
        <f t="shared" si="14"/>
        <v>8272</v>
      </c>
      <c r="I50" s="240">
        <f t="shared" si="14"/>
        <v>8962</v>
      </c>
      <c r="J50" s="240">
        <f t="shared" si="14"/>
        <v>9639</v>
      </c>
      <c r="K50" s="5"/>
      <c r="L50" s="5"/>
      <c r="M50" s="9"/>
      <c r="N50" s="5"/>
      <c r="O50" s="8"/>
      <c r="P50" s="8"/>
      <c r="Q50" s="8"/>
      <c r="R50" s="8"/>
      <c r="S50" s="8"/>
      <c r="T50" s="8"/>
      <c r="U50" s="8"/>
      <c r="V50" s="5"/>
    </row>
    <row r="51" spans="1:22" ht="15.75" x14ac:dyDescent="0.25">
      <c r="A51" s="37" t="s">
        <v>101</v>
      </c>
      <c r="B51" s="37"/>
      <c r="C51" s="240">
        <f t="shared" ref="C51:J51" si="15">VLOOKUP(C$11&amp;$A$11,register,36,FALSE)</f>
        <v>130725</v>
      </c>
      <c r="D51" s="240">
        <f t="shared" si="15"/>
        <v>129223</v>
      </c>
      <c r="E51" s="240">
        <f t="shared" si="15"/>
        <v>128114</v>
      </c>
      <c r="F51" s="240">
        <f t="shared" si="15"/>
        <v>127200</v>
      </c>
      <c r="G51" s="240">
        <f t="shared" si="15"/>
        <v>125567</v>
      </c>
      <c r="H51" s="240">
        <f t="shared" si="15"/>
        <v>122688</v>
      </c>
      <c r="I51" s="240">
        <f t="shared" si="15"/>
        <v>121442</v>
      </c>
      <c r="J51" s="240">
        <f t="shared" si="15"/>
        <v>120620</v>
      </c>
      <c r="K51" s="5"/>
      <c r="L51" s="5"/>
      <c r="M51" s="9"/>
      <c r="N51" s="5"/>
      <c r="O51" s="8"/>
      <c r="P51" s="8"/>
      <c r="Q51" s="8"/>
      <c r="R51" s="8"/>
      <c r="S51" s="8"/>
      <c r="T51" s="8"/>
      <c r="U51" s="8"/>
      <c r="V51" s="5"/>
    </row>
    <row r="52" spans="1:22" ht="15.75" x14ac:dyDescent="0.25">
      <c r="A52" s="37" t="s">
        <v>99</v>
      </c>
      <c r="B52" s="37"/>
      <c r="C52" s="241" t="s">
        <v>96</v>
      </c>
      <c r="D52" s="241" t="s">
        <v>96</v>
      </c>
      <c r="E52" s="241" t="s">
        <v>96</v>
      </c>
      <c r="F52" s="241" t="s">
        <v>96</v>
      </c>
      <c r="G52" s="240">
        <f>VLOOKUP(G$11&amp;$A$11,register,46,FALSE)</f>
        <v>2666159</v>
      </c>
      <c r="H52" s="240">
        <f>VLOOKUP(H$11&amp;$A$11,register,46,FALSE)</f>
        <v>2649437</v>
      </c>
      <c r="I52" s="240">
        <f>VLOOKUP(I$11&amp;$A$11,register,46,FALSE)</f>
        <v>2680362</v>
      </c>
      <c r="J52" s="240">
        <f>VLOOKUP(J$11&amp;$A$11,register,46,FALSE)</f>
        <v>2689419</v>
      </c>
      <c r="K52" s="5"/>
      <c r="L52" s="5"/>
      <c r="M52" s="9"/>
      <c r="N52" s="5"/>
      <c r="O52" s="8"/>
      <c r="P52" s="8"/>
      <c r="Q52" s="8"/>
      <c r="R52" s="8"/>
      <c r="S52" s="8"/>
      <c r="T52" s="8"/>
      <c r="U52" s="8"/>
      <c r="V52" s="5"/>
    </row>
    <row r="53" spans="1:22" ht="15.75" x14ac:dyDescent="0.25">
      <c r="A53" s="37" t="s">
        <v>105</v>
      </c>
      <c r="B53" s="37"/>
      <c r="C53" s="240">
        <f t="shared" ref="C53:J53" si="16">VLOOKUP(C$11&amp;$A$11,register,47,FALSE)</f>
        <v>793154</v>
      </c>
      <c r="D53" s="240">
        <f t="shared" si="16"/>
        <v>805502</v>
      </c>
      <c r="E53" s="240">
        <f t="shared" si="16"/>
        <v>817891</v>
      </c>
      <c r="F53" s="240">
        <f t="shared" si="16"/>
        <v>829532</v>
      </c>
      <c r="G53" s="240">
        <f t="shared" si="16"/>
        <v>839213</v>
      </c>
      <c r="H53" s="240">
        <f t="shared" si="16"/>
        <v>837729</v>
      </c>
      <c r="I53" s="240">
        <f t="shared" si="16"/>
        <v>853552</v>
      </c>
      <c r="J53" s="240">
        <f t="shared" si="16"/>
        <v>841227</v>
      </c>
      <c r="K53" s="5"/>
      <c r="L53" s="5"/>
      <c r="M53" s="9"/>
      <c r="N53" s="5"/>
      <c r="O53" s="8"/>
      <c r="P53" s="8"/>
      <c r="Q53" s="8"/>
      <c r="R53" s="8"/>
      <c r="S53" s="8"/>
      <c r="T53" s="8"/>
      <c r="U53" s="8"/>
      <c r="V53" s="5"/>
    </row>
    <row r="54" spans="1:22" ht="15.75" x14ac:dyDescent="0.25">
      <c r="A54" s="37" t="s">
        <v>124</v>
      </c>
      <c r="B54" s="37"/>
      <c r="C54" s="240">
        <f t="shared" ref="C54:J54" si="17">VLOOKUP(C$11&amp;$A$11,register,48,FALSE)</f>
        <v>63256</v>
      </c>
      <c r="D54" s="240">
        <f t="shared" si="17"/>
        <v>64132</v>
      </c>
      <c r="E54" s="240">
        <f t="shared" si="17"/>
        <v>65203</v>
      </c>
      <c r="F54" s="240">
        <f t="shared" si="17"/>
        <v>65854</v>
      </c>
      <c r="G54" s="240">
        <f t="shared" si="17"/>
        <v>63724</v>
      </c>
      <c r="H54" s="240">
        <f t="shared" si="17"/>
        <v>64093</v>
      </c>
      <c r="I54" s="240">
        <f t="shared" si="17"/>
        <v>64641</v>
      </c>
      <c r="J54" s="240">
        <f t="shared" si="17"/>
        <v>65855</v>
      </c>
      <c r="K54" s="5"/>
      <c r="L54" s="5"/>
      <c r="M54" s="9"/>
      <c r="N54" s="5"/>
      <c r="O54" s="8"/>
      <c r="P54" s="8"/>
      <c r="Q54" s="8"/>
      <c r="R54" s="8"/>
      <c r="S54" s="8"/>
      <c r="T54" s="8"/>
      <c r="U54" s="8"/>
      <c r="V54" s="5"/>
    </row>
    <row r="55" spans="1:22" ht="9" customHeight="1" x14ac:dyDescent="0.25">
      <c r="A55" s="29"/>
      <c r="B55" s="29"/>
      <c r="C55" s="30"/>
      <c r="D55" s="30"/>
      <c r="E55" s="30"/>
      <c r="F55" s="30"/>
      <c r="G55" s="30"/>
      <c r="H55" s="30"/>
      <c r="I55" s="30"/>
      <c r="J55" s="30"/>
      <c r="K55" s="5"/>
      <c r="L55" s="5"/>
      <c r="M55" s="9"/>
      <c r="N55" s="5"/>
      <c r="O55" s="8"/>
      <c r="P55" s="8"/>
      <c r="Q55" s="8"/>
      <c r="R55" s="8"/>
      <c r="S55" s="8"/>
      <c r="T55" s="8"/>
      <c r="U55" s="8"/>
      <c r="V55" s="5"/>
    </row>
    <row r="56" spans="1:22" ht="15.75" x14ac:dyDescent="0.25">
      <c r="A56" s="84" t="s">
        <v>41</v>
      </c>
      <c r="B56" s="62"/>
      <c r="C56" s="5"/>
      <c r="D56" s="5"/>
      <c r="E56" s="5"/>
      <c r="F56" s="5"/>
      <c r="G56" s="5"/>
      <c r="H56" s="5"/>
      <c r="K56" s="5"/>
      <c r="L56" s="5"/>
      <c r="M56" s="9"/>
      <c r="N56" s="5"/>
      <c r="O56" s="8"/>
      <c r="P56" s="8"/>
      <c r="Q56" s="8"/>
      <c r="R56" s="8"/>
      <c r="S56" s="8"/>
      <c r="T56" s="8"/>
      <c r="U56" s="8"/>
      <c r="V56" s="5"/>
    </row>
    <row r="57" spans="1:22" ht="12.75" customHeight="1" x14ac:dyDescent="0.25">
      <c r="A57" s="86" t="s">
        <v>118</v>
      </c>
      <c r="B57" s="62"/>
      <c r="C57" s="5"/>
      <c r="D57" s="5"/>
      <c r="E57" s="5"/>
      <c r="F57" s="5"/>
      <c r="G57" s="5"/>
      <c r="H57" s="5"/>
      <c r="K57" s="5"/>
      <c r="L57" s="5"/>
      <c r="M57" s="9"/>
      <c r="N57" s="5"/>
      <c r="O57" s="8"/>
      <c r="P57" s="8"/>
      <c r="Q57" s="8"/>
      <c r="R57" s="8"/>
      <c r="S57" s="8"/>
      <c r="T57" s="8"/>
      <c r="U57" s="8"/>
      <c r="V57" s="5"/>
    </row>
    <row r="58" spans="1:22" ht="12.75" customHeight="1" x14ac:dyDescent="0.25">
      <c r="A58" s="87" t="s">
        <v>119</v>
      </c>
      <c r="B58" s="62"/>
      <c r="C58" s="5"/>
      <c r="D58" s="5"/>
      <c r="E58" s="5"/>
      <c r="F58" s="5"/>
      <c r="G58" s="5"/>
      <c r="H58" s="5"/>
      <c r="K58" s="5"/>
      <c r="L58" s="5"/>
      <c r="M58" s="9"/>
      <c r="N58" s="5"/>
      <c r="O58" s="8"/>
      <c r="P58" s="8"/>
      <c r="Q58" s="8"/>
      <c r="R58" s="8"/>
      <c r="S58" s="8"/>
      <c r="T58" s="8"/>
      <c r="U58" s="8"/>
      <c r="V58" s="5"/>
    </row>
    <row r="59" spans="1:22" ht="12.75" customHeight="1" x14ac:dyDescent="0.25">
      <c r="A59" s="84" t="s">
        <v>120</v>
      </c>
      <c r="B59" s="62"/>
      <c r="C59" s="5"/>
      <c r="D59" s="5"/>
      <c r="E59" s="5"/>
      <c r="F59" s="5"/>
      <c r="G59" s="5"/>
      <c r="H59" s="5"/>
      <c r="K59" s="5"/>
      <c r="L59" s="5"/>
      <c r="M59" s="9"/>
      <c r="N59" s="5"/>
      <c r="O59" s="8"/>
      <c r="P59" s="8"/>
      <c r="Q59" s="8"/>
      <c r="R59" s="8"/>
      <c r="S59" s="8"/>
      <c r="T59" s="8"/>
      <c r="U59" s="8"/>
      <c r="V59" s="5"/>
    </row>
    <row r="60" spans="1:22" ht="12.75" customHeight="1" x14ac:dyDescent="0.25">
      <c r="A60" s="85" t="s">
        <v>122</v>
      </c>
      <c r="B60" s="62"/>
      <c r="C60" s="5"/>
      <c r="D60" s="5"/>
      <c r="E60" s="5"/>
      <c r="F60" s="5"/>
      <c r="G60" s="5"/>
      <c r="H60" s="5"/>
      <c r="K60" s="5"/>
      <c r="L60" s="5"/>
      <c r="M60" s="9"/>
      <c r="N60" s="5"/>
      <c r="O60" s="8"/>
      <c r="P60" s="8"/>
      <c r="Q60" s="8"/>
      <c r="R60" s="8"/>
      <c r="S60" s="8"/>
      <c r="T60" s="8"/>
      <c r="U60" s="8"/>
      <c r="V60" s="5"/>
    </row>
    <row r="61" spans="1:22" ht="9.75" customHeight="1" x14ac:dyDescent="0.25">
      <c r="A61" s="24"/>
      <c r="B61" s="27"/>
      <c r="C61" s="25"/>
      <c r="D61" s="25"/>
      <c r="E61" s="26"/>
      <c r="F61" s="26"/>
      <c r="G61" s="26"/>
      <c r="K61" s="5"/>
      <c r="L61" s="5"/>
      <c r="M61" s="9"/>
      <c r="N61" s="5"/>
      <c r="O61" s="8"/>
      <c r="P61" s="8"/>
      <c r="Q61" s="8"/>
      <c r="R61" s="8"/>
      <c r="S61" s="8"/>
      <c r="T61" s="8"/>
      <c r="U61" s="8"/>
      <c r="V61" s="5"/>
    </row>
    <row r="62" spans="1:22" ht="18" x14ac:dyDescent="0.25">
      <c r="A62" s="46" t="s">
        <v>115</v>
      </c>
      <c r="B62" s="27"/>
      <c r="C62" s="25"/>
      <c r="D62" s="25"/>
      <c r="E62" s="26"/>
      <c r="F62" s="26"/>
      <c r="G62" s="26"/>
      <c r="R62" s="8"/>
      <c r="S62" s="8"/>
      <c r="T62" s="8"/>
      <c r="U62" s="8"/>
      <c r="V62" s="5"/>
    </row>
    <row r="63" spans="1:22" ht="5.25" customHeight="1" x14ac:dyDescent="0.2">
      <c r="B63" s="27"/>
      <c r="C63" s="25"/>
      <c r="D63" s="25"/>
      <c r="E63" s="26"/>
      <c r="F63" s="26"/>
      <c r="G63" s="26"/>
      <c r="R63" s="8"/>
      <c r="S63" s="8"/>
      <c r="T63" s="8"/>
      <c r="U63" s="8"/>
      <c r="V63" s="5"/>
    </row>
    <row r="64" spans="1:22" s="5" customFormat="1" ht="5.25" customHeight="1" x14ac:dyDescent="0.2">
      <c r="A64" s="40"/>
      <c r="B64" s="48"/>
      <c r="C64" s="49"/>
      <c r="D64" s="49"/>
      <c r="E64" s="50"/>
      <c r="F64" s="50"/>
      <c r="G64" s="50"/>
      <c r="H64" s="40"/>
      <c r="I64" s="40"/>
      <c r="J64" s="40"/>
      <c r="R64" s="8"/>
      <c r="S64" s="8"/>
      <c r="T64" s="8"/>
      <c r="U64" s="8"/>
    </row>
    <row r="65" spans="1:22" ht="14.25" customHeight="1" x14ac:dyDescent="0.2">
      <c r="A65" s="37" t="s">
        <v>19</v>
      </c>
      <c r="B65" s="37"/>
      <c r="C65" s="242">
        <f t="shared" ref="C65:C77" si="18">C39/$C$17</f>
        <v>6.5928420517545397E-2</v>
      </c>
      <c r="D65" s="242">
        <f t="shared" ref="D65:D77" si="19">D39/$D$17</f>
        <v>6.6848095441506966E-2</v>
      </c>
      <c r="E65" s="242">
        <f t="shared" ref="E65:E77" si="20">E39/$E$17</f>
        <v>6.7456869822240584E-2</v>
      </c>
      <c r="F65" s="242">
        <f t="shared" ref="F65:F77" si="21">F39/$F$17</f>
        <v>6.8510562423050675E-2</v>
      </c>
      <c r="G65" s="242">
        <f t="shared" ref="G65:G80" si="22">G39/$G$17</f>
        <v>6.9515680252240711E-2</v>
      </c>
      <c r="H65" s="242">
        <f t="shared" ref="H65:H80" si="23">H39/$H$17</f>
        <v>6.9258197002259034E-2</v>
      </c>
      <c r="I65" s="242">
        <f t="shared" ref="I65:I80" si="24">I39/$I$17</f>
        <v>7.0923458884695617E-2</v>
      </c>
      <c r="J65" s="242">
        <f t="shared" ref="J65:J71" si="25">J39/$J$17</f>
        <v>6.9274914880770838E-2</v>
      </c>
      <c r="R65" s="8"/>
      <c r="S65" s="8"/>
      <c r="T65" s="8"/>
      <c r="U65" s="8"/>
      <c r="V65" s="5"/>
    </row>
    <row r="66" spans="1:22" ht="14.25" customHeight="1" x14ac:dyDescent="0.2">
      <c r="A66" s="37" t="s">
        <v>100</v>
      </c>
      <c r="B66" s="37"/>
      <c r="C66" s="242">
        <f t="shared" si="18"/>
        <v>1.6509030833505425E-2</v>
      </c>
      <c r="D66" s="242">
        <f t="shared" si="19"/>
        <v>1.6922754185135939E-2</v>
      </c>
      <c r="E66" s="242">
        <f t="shared" si="20"/>
        <v>1.7368521873651861E-2</v>
      </c>
      <c r="F66" s="242">
        <f t="shared" si="21"/>
        <v>1.7987228530942027E-2</v>
      </c>
      <c r="G66" s="242">
        <f t="shared" si="22"/>
        <v>1.8461746214191051E-2</v>
      </c>
      <c r="H66" s="242">
        <f t="shared" si="23"/>
        <v>1.906418446023193E-2</v>
      </c>
      <c r="I66" s="242">
        <f t="shared" si="24"/>
        <v>1.9550606226522171E-2</v>
      </c>
      <c r="J66" s="242">
        <f t="shared" si="25"/>
        <v>2.0282029416707644E-2</v>
      </c>
      <c r="R66" s="8"/>
      <c r="S66" s="8"/>
      <c r="T66" s="8"/>
      <c r="U66" s="8"/>
      <c r="V66" s="5"/>
    </row>
    <row r="67" spans="1:22" ht="14.25" customHeight="1" x14ac:dyDescent="0.2">
      <c r="A67" s="37" t="s">
        <v>102</v>
      </c>
      <c r="B67" s="37"/>
      <c r="C67" s="242">
        <f t="shared" si="18"/>
        <v>1.9650521834442661E-2</v>
      </c>
      <c r="D67" s="242">
        <f t="shared" si="19"/>
        <v>1.9882802250663245E-2</v>
      </c>
      <c r="E67" s="242">
        <f t="shared" si="20"/>
        <v>2.0482396525285756E-2</v>
      </c>
      <c r="F67" s="242">
        <f t="shared" si="21"/>
        <v>2.1017171981624453E-2</v>
      </c>
      <c r="G67" s="242">
        <f t="shared" si="22"/>
        <v>2.1283751954928303E-2</v>
      </c>
      <c r="H67" s="242">
        <f t="shared" si="23"/>
        <v>2.1613846964018833E-2</v>
      </c>
      <c r="I67" s="242">
        <f t="shared" si="24"/>
        <v>2.1671360540414426E-2</v>
      </c>
      <c r="J67" s="242">
        <f t="shared" si="25"/>
        <v>2.2149672905631253E-2</v>
      </c>
      <c r="R67" s="8"/>
      <c r="S67" s="8"/>
      <c r="T67" s="8"/>
      <c r="U67" s="8"/>
      <c r="V67" s="5"/>
    </row>
    <row r="68" spans="1:22" ht="14.25" customHeight="1" x14ac:dyDescent="0.2">
      <c r="A68" s="37" t="s">
        <v>23</v>
      </c>
      <c r="B68" s="37"/>
      <c r="C68" s="242">
        <f t="shared" si="18"/>
        <v>4.6499658464520021E-3</v>
      </c>
      <c r="D68" s="242">
        <f t="shared" si="19"/>
        <v>4.8765849138635835E-3</v>
      </c>
      <c r="E68" s="242">
        <f t="shared" si="20"/>
        <v>5.143084544205691E-3</v>
      </c>
      <c r="F68" s="242">
        <f t="shared" si="21"/>
        <v>5.3943792225991339E-3</v>
      </c>
      <c r="G68" s="242">
        <f t="shared" si="22"/>
        <v>5.546343577471689E-3</v>
      </c>
      <c r="H68" s="242">
        <f t="shared" si="23"/>
        <v>5.8729743040394347E-3</v>
      </c>
      <c r="I68" s="242">
        <f t="shared" si="24"/>
        <v>6.0090121126617152E-3</v>
      </c>
      <c r="J68" s="242">
        <f t="shared" si="25"/>
        <v>6.3548429262341513E-3</v>
      </c>
      <c r="R68" s="11"/>
      <c r="S68" s="11"/>
      <c r="T68" s="11"/>
      <c r="U68" s="11"/>
      <c r="V68" s="5"/>
    </row>
    <row r="69" spans="1:22" ht="14.25" customHeight="1" x14ac:dyDescent="0.2">
      <c r="A69" s="37" t="s">
        <v>116</v>
      </c>
      <c r="B69" s="37"/>
      <c r="C69" s="242">
        <f t="shared" si="18"/>
        <v>4.6440247176375279E-2</v>
      </c>
      <c r="D69" s="242">
        <f t="shared" si="19"/>
        <v>4.8539274428556399E-2</v>
      </c>
      <c r="E69" s="242">
        <f t="shared" si="20"/>
        <v>5.0661765425229925E-2</v>
      </c>
      <c r="F69" s="242">
        <f t="shared" si="21"/>
        <v>5.2592999989326761E-2</v>
      </c>
      <c r="G69" s="242">
        <f t="shared" si="22"/>
        <v>5.4423633748500434E-2</v>
      </c>
      <c r="H69" s="242">
        <f t="shared" si="23"/>
        <v>5.5982008626079091E-2</v>
      </c>
      <c r="I69" s="242">
        <f t="shared" si="24"/>
        <v>5.7265988504199811E-2</v>
      </c>
      <c r="J69" s="242">
        <f t="shared" si="25"/>
        <v>5.8710171358857692E-2</v>
      </c>
      <c r="R69" s="11"/>
      <c r="S69" s="11"/>
      <c r="T69" s="11"/>
      <c r="U69" s="11"/>
      <c r="V69" s="5"/>
    </row>
    <row r="70" spans="1:22" ht="14.25" customHeight="1" x14ac:dyDescent="0.2">
      <c r="A70" s="37" t="s">
        <v>117</v>
      </c>
      <c r="B70" s="37"/>
      <c r="C70" s="242">
        <f t="shared" si="18"/>
        <v>7.2570729615097458E-3</v>
      </c>
      <c r="D70" s="242">
        <f t="shared" si="19"/>
        <v>7.2519751610740212E-3</v>
      </c>
      <c r="E70" s="242">
        <f t="shared" si="20"/>
        <v>7.3196725114012878E-3</v>
      </c>
      <c r="F70" s="242">
        <f t="shared" si="21"/>
        <v>7.3704975423303691E-3</v>
      </c>
      <c r="G70" s="242">
        <f t="shared" si="22"/>
        <v>7.3401669461664563E-3</v>
      </c>
      <c r="H70" s="242">
        <f t="shared" si="23"/>
        <v>7.4379635301279378E-3</v>
      </c>
      <c r="I70" s="242">
        <f t="shared" si="24"/>
        <v>7.4635559771383314E-3</v>
      </c>
      <c r="J70" s="242">
        <f t="shared" si="25"/>
        <v>7.5396652495689576E-3</v>
      </c>
      <c r="R70" s="12"/>
      <c r="S70" s="12"/>
      <c r="T70" s="12"/>
      <c r="U70" s="12"/>
      <c r="V70" s="5"/>
    </row>
    <row r="71" spans="1:22" ht="15" customHeight="1" x14ac:dyDescent="0.2">
      <c r="A71" s="37" t="s">
        <v>51</v>
      </c>
      <c r="B71" s="37"/>
      <c r="C71" s="242">
        <f t="shared" si="18"/>
        <v>9.1919111690044637E-3</v>
      </c>
      <c r="D71" s="242">
        <f t="shared" si="19"/>
        <v>9.0468271301508505E-3</v>
      </c>
      <c r="E71" s="242">
        <f t="shared" si="20"/>
        <v>9.161109482343192E-3</v>
      </c>
      <c r="F71" s="242">
        <f t="shared" si="21"/>
        <v>9.2461618728139489E-3</v>
      </c>
      <c r="G71" s="242">
        <f t="shared" si="22"/>
        <v>9.3139379322040288E-3</v>
      </c>
      <c r="H71" s="242">
        <f t="shared" si="23"/>
        <v>9.5361989842417533E-3</v>
      </c>
      <c r="I71" s="242">
        <f t="shared" si="24"/>
        <v>9.6383442374670131E-3</v>
      </c>
      <c r="J71" s="242">
        <f t="shared" si="25"/>
        <v>9.8837896885912227E-3</v>
      </c>
      <c r="R71" s="13"/>
      <c r="S71" s="13"/>
      <c r="T71" s="13"/>
      <c r="U71" s="13"/>
      <c r="V71" s="5"/>
    </row>
    <row r="72" spans="1:22" ht="14.25" customHeight="1" x14ac:dyDescent="0.2">
      <c r="A72" s="37" t="s">
        <v>121</v>
      </c>
      <c r="B72" s="37"/>
      <c r="C72" s="242">
        <f t="shared" si="18"/>
        <v>4.9975377674699372E-3</v>
      </c>
      <c r="D72" s="242">
        <f t="shared" si="19"/>
        <v>5.0448522859645366E-3</v>
      </c>
      <c r="E72" s="242">
        <f t="shared" si="20"/>
        <v>5.0815455194698428E-3</v>
      </c>
      <c r="F72" s="242">
        <f t="shared" si="21"/>
        <v>5.1460695179275841E-3</v>
      </c>
      <c r="G72" s="242">
        <f t="shared" si="22"/>
        <v>5.1964977734230249E-3</v>
      </c>
      <c r="H72" s="242">
        <f t="shared" si="23"/>
        <v>2.2290197778119655E-3</v>
      </c>
      <c r="I72" s="242">
        <f t="shared" si="24"/>
        <v>2.8069542001398634E-3</v>
      </c>
      <c r="J72" s="243" t="s">
        <v>96</v>
      </c>
      <c r="R72" s="13"/>
      <c r="S72" s="13"/>
      <c r="T72" s="13"/>
      <c r="U72" s="13"/>
      <c r="V72" s="5"/>
    </row>
    <row r="73" spans="1:22" ht="14.25" customHeight="1" x14ac:dyDescent="0.2">
      <c r="A73" s="37" t="s">
        <v>97</v>
      </c>
      <c r="B73" s="37"/>
      <c r="C73" s="242">
        <f t="shared" si="18"/>
        <v>0.14916935394195485</v>
      </c>
      <c r="D73" s="242">
        <f t="shared" si="19"/>
        <v>0.15149355513782714</v>
      </c>
      <c r="E73" s="242">
        <f t="shared" si="20"/>
        <v>0.15354239139387785</v>
      </c>
      <c r="F73" s="242">
        <f t="shared" si="21"/>
        <v>0.15456918109280127</v>
      </c>
      <c r="G73" s="242">
        <f t="shared" si="22"/>
        <v>0.15513211860840509</v>
      </c>
      <c r="H73" s="242">
        <f t="shared" si="23"/>
        <v>0.15577329074524005</v>
      </c>
      <c r="I73" s="242">
        <f t="shared" si="24"/>
        <v>0.15571552657642476</v>
      </c>
      <c r="J73" s="242">
        <f t="shared" ref="J73:J80" si="26">J47/$J$17</f>
        <v>0.15577845969985746</v>
      </c>
      <c r="R73" s="13"/>
      <c r="S73" s="13"/>
      <c r="T73" s="13"/>
      <c r="U73" s="13"/>
      <c r="V73" s="5"/>
    </row>
    <row r="74" spans="1:22" ht="14.25" customHeight="1" x14ac:dyDescent="0.2">
      <c r="A74" s="37" t="s">
        <v>98</v>
      </c>
      <c r="B74" s="37"/>
      <c r="C74" s="242">
        <f t="shared" si="18"/>
        <v>7.6462645549713265E-3</v>
      </c>
      <c r="D74" s="242">
        <f t="shared" si="19"/>
        <v>7.9440579118621214E-3</v>
      </c>
      <c r="E74" s="242">
        <f t="shared" si="20"/>
        <v>8.160074679973402E-3</v>
      </c>
      <c r="F74" s="242">
        <f t="shared" si="21"/>
        <v>8.3894776957612813E-3</v>
      </c>
      <c r="G74" s="242">
        <f t="shared" si="22"/>
        <v>8.5888087028069323E-3</v>
      </c>
      <c r="H74" s="242">
        <f t="shared" si="23"/>
        <v>8.7116891174490608E-3</v>
      </c>
      <c r="I74" s="242">
        <f t="shared" si="24"/>
        <v>8.8315830603265585E-3</v>
      </c>
      <c r="J74" s="242">
        <f t="shared" si="26"/>
        <v>9.0245056237823439E-3</v>
      </c>
      <c r="R74" s="13"/>
      <c r="S74" s="13"/>
      <c r="T74" s="13"/>
      <c r="U74" s="13"/>
      <c r="V74" s="5"/>
    </row>
    <row r="75" spans="1:22" ht="14.25" customHeight="1" x14ac:dyDescent="0.2">
      <c r="A75" s="37" t="s">
        <v>123</v>
      </c>
      <c r="B75" s="37"/>
      <c r="C75" s="242">
        <f t="shared" si="18"/>
        <v>9.7194008037997812E-2</v>
      </c>
      <c r="D75" s="242">
        <f t="shared" si="19"/>
        <v>0.10096232458681012</v>
      </c>
      <c r="E75" s="242">
        <f t="shared" si="20"/>
        <v>0.10360110593517069</v>
      </c>
      <c r="F75" s="242">
        <f t="shared" si="21"/>
        <v>0.10429290123049859</v>
      </c>
      <c r="G75" s="242">
        <f t="shared" si="22"/>
        <v>0.10313793471638623</v>
      </c>
      <c r="H75" s="242">
        <f t="shared" si="23"/>
        <v>0.1026303128367341</v>
      </c>
      <c r="I75" s="242">
        <f t="shared" si="24"/>
        <v>9.4835510359994143E-2</v>
      </c>
      <c r="J75" s="242">
        <f t="shared" si="26"/>
        <v>9.3382174446180369E-2</v>
      </c>
      <c r="R75" s="13"/>
      <c r="S75" s="13"/>
      <c r="T75" s="13"/>
      <c r="U75" s="13"/>
      <c r="V75" s="5"/>
    </row>
    <row r="76" spans="1:22" ht="14.25" customHeight="1" x14ac:dyDescent="0.2">
      <c r="A76" s="37" t="s">
        <v>103</v>
      </c>
      <c r="B76" s="37"/>
      <c r="C76" s="242">
        <f t="shared" si="18"/>
        <v>8.9275785928738223E-4</v>
      </c>
      <c r="D76" s="242">
        <f t="shared" si="19"/>
        <v>1.1785053801194793E-3</v>
      </c>
      <c r="E76" s="242">
        <f t="shared" si="20"/>
        <v>1.473149576753523E-3</v>
      </c>
      <c r="F76" s="242">
        <f t="shared" si="21"/>
        <v>1.8631075818276222E-3</v>
      </c>
      <c r="G76" s="242">
        <f t="shared" si="22"/>
        <v>2.2460477473573138E-3</v>
      </c>
      <c r="H76" s="242">
        <f t="shared" si="23"/>
        <v>2.613159240654844E-3</v>
      </c>
      <c r="I76" s="242">
        <f t="shared" si="24"/>
        <v>2.7991458263773735E-3</v>
      </c>
      <c r="J76" s="242">
        <f t="shared" si="26"/>
        <v>2.9998692867413182E-3</v>
      </c>
      <c r="R76" s="13"/>
      <c r="S76" s="13"/>
      <c r="T76" s="13"/>
      <c r="U76" s="13"/>
      <c r="V76" s="5"/>
    </row>
    <row r="77" spans="1:22" ht="14.25" customHeight="1" x14ac:dyDescent="0.2">
      <c r="A77" s="37" t="s">
        <v>101</v>
      </c>
      <c r="B77" s="37"/>
      <c r="C77" s="242">
        <f t="shared" si="18"/>
        <v>4.1532302902257311E-2</v>
      </c>
      <c r="D77" s="242">
        <f t="shared" si="19"/>
        <v>4.0949180084748446E-2</v>
      </c>
      <c r="E77" s="242">
        <f t="shared" si="20"/>
        <v>4.0430823666709692E-2</v>
      </c>
      <c r="F77" s="242">
        <f t="shared" si="21"/>
        <v>3.9930460725943313E-2</v>
      </c>
      <c r="G77" s="242">
        <f t="shared" si="22"/>
        <v>3.9433651774666643E-2</v>
      </c>
      <c r="H77" s="242">
        <f t="shared" si="23"/>
        <v>3.8757650014199889E-2</v>
      </c>
      <c r="I77" s="242">
        <f t="shared" si="24"/>
        <v>3.7930581058571861E-2</v>
      </c>
      <c r="J77" s="242">
        <f t="shared" si="26"/>
        <v>3.7539603005160065E-2</v>
      </c>
      <c r="R77" s="13"/>
      <c r="S77" s="13"/>
      <c r="T77" s="13"/>
      <c r="U77" s="13"/>
      <c r="V77" s="5"/>
    </row>
    <row r="78" spans="1:22" ht="14.25" customHeight="1" x14ac:dyDescent="0.2">
      <c r="A78" s="37" t="s">
        <v>99</v>
      </c>
      <c r="B78" s="37"/>
      <c r="C78" s="244" t="s">
        <v>96</v>
      </c>
      <c r="D78" s="244" t="s">
        <v>96</v>
      </c>
      <c r="E78" s="244" t="s">
        <v>96</v>
      </c>
      <c r="F78" s="244" t="s">
        <v>96</v>
      </c>
      <c r="G78" s="242">
        <f t="shared" si="22"/>
        <v>0.83729312304899728</v>
      </c>
      <c r="H78" s="242">
        <f t="shared" si="23"/>
        <v>0.83696817928951261</v>
      </c>
      <c r="I78" s="242">
        <f t="shared" si="24"/>
        <v>0.83717073259099639</v>
      </c>
      <c r="J78" s="242">
        <f t="shared" si="26"/>
        <v>0.83700647964296604</v>
      </c>
      <c r="R78" s="13"/>
      <c r="S78" s="13"/>
      <c r="T78" s="13"/>
      <c r="U78" s="13"/>
      <c r="V78" s="5"/>
    </row>
    <row r="79" spans="1:22" x14ac:dyDescent="0.2">
      <c r="A79" s="37" t="s">
        <v>105</v>
      </c>
      <c r="B79" s="37"/>
      <c r="C79" s="242">
        <f>C53/$C$17</f>
        <v>0.25199091356769548</v>
      </c>
      <c r="D79" s="242">
        <f>D53/$D$17</f>
        <v>0.25525368128448528</v>
      </c>
      <c r="E79" s="242">
        <f>E53/$E$17</f>
        <v>0.2581139204114215</v>
      </c>
      <c r="F79" s="242">
        <f>F53/$F$17</f>
        <v>0.26040562065183337</v>
      </c>
      <c r="G79" s="242">
        <f t="shared" si="22"/>
        <v>0.26355040103509136</v>
      </c>
      <c r="H79" s="242">
        <f t="shared" si="23"/>
        <v>0.26464207900320863</v>
      </c>
      <c r="I79" s="242">
        <f t="shared" si="24"/>
        <v>0.26659412166883062</v>
      </c>
      <c r="J79" s="242">
        <f t="shared" si="26"/>
        <v>0.26180838681165464</v>
      </c>
      <c r="R79" s="13"/>
      <c r="S79" s="13"/>
      <c r="T79" s="13"/>
      <c r="U79" s="13"/>
      <c r="V79" s="5"/>
    </row>
    <row r="80" spans="1:22" ht="14.25" customHeight="1" x14ac:dyDescent="0.2">
      <c r="A80" s="37" t="s">
        <v>124</v>
      </c>
      <c r="B80" s="37"/>
      <c r="C80" s="242">
        <f>C54/$C$17</f>
        <v>2.0096900764086354E-2</v>
      </c>
      <c r="D80" s="242">
        <f>D54/$D$17</f>
        <v>2.032264238715312E-2</v>
      </c>
      <c r="E80" s="242">
        <f>E54/$E$17</f>
        <v>2.0577071947956289E-2</v>
      </c>
      <c r="F80" s="242">
        <f>F54/$F$17</f>
        <v>2.0672803149734832E-2</v>
      </c>
      <c r="G80" s="242">
        <f t="shared" si="22"/>
        <v>2.0012184934647296E-2</v>
      </c>
      <c r="H80" s="242">
        <f t="shared" si="23"/>
        <v>2.0247245552622209E-2</v>
      </c>
      <c r="I80" s="242">
        <f t="shared" si="24"/>
        <v>2.0189643535244346E-2</v>
      </c>
      <c r="J80" s="242">
        <f t="shared" si="26"/>
        <v>2.0495527739220823E-2</v>
      </c>
      <c r="R80" s="13"/>
      <c r="S80" s="13"/>
      <c r="T80" s="13"/>
      <c r="U80" s="13"/>
      <c r="V80" s="5"/>
    </row>
    <row r="81" spans="1:23" ht="9.75" customHeight="1" x14ac:dyDescent="0.2">
      <c r="A81" s="29"/>
      <c r="B81" s="29"/>
      <c r="C81" s="30"/>
      <c r="D81" s="30"/>
      <c r="E81" s="30"/>
      <c r="F81" s="30"/>
      <c r="G81" s="30"/>
      <c r="H81" s="30"/>
      <c r="I81" s="30"/>
      <c r="J81" s="30"/>
      <c r="R81" s="13"/>
      <c r="S81" s="13"/>
      <c r="T81" s="13"/>
      <c r="U81" s="13"/>
      <c r="V81" s="5"/>
    </row>
    <row r="82" spans="1:23" ht="10.5" customHeight="1" x14ac:dyDescent="0.2">
      <c r="B82" s="14"/>
      <c r="C82" s="10"/>
      <c r="D82" s="5"/>
      <c r="E82" s="5"/>
      <c r="F82" s="13"/>
      <c r="G82" s="13"/>
      <c r="H82" s="13"/>
      <c r="R82" s="13"/>
      <c r="S82" s="13"/>
      <c r="T82" s="13"/>
      <c r="U82" s="13"/>
      <c r="V82" s="5"/>
    </row>
    <row r="83" spans="1:23" ht="10.5" customHeight="1" x14ac:dyDescent="0.2">
      <c r="A83" s="84" t="s">
        <v>41</v>
      </c>
      <c r="B83" s="14"/>
      <c r="C83" s="10"/>
      <c r="D83" s="5"/>
      <c r="E83" s="5"/>
      <c r="F83" s="13"/>
      <c r="G83" s="13"/>
      <c r="H83" s="13"/>
      <c r="R83" s="13"/>
      <c r="S83" s="13"/>
      <c r="T83" s="13"/>
      <c r="U83" s="13"/>
      <c r="V83" s="5"/>
    </row>
    <row r="84" spans="1:23" ht="10.5" customHeight="1" x14ac:dyDescent="0.2">
      <c r="A84" s="86" t="s">
        <v>118</v>
      </c>
      <c r="B84" s="14"/>
      <c r="C84" s="10"/>
      <c r="D84" s="5"/>
      <c r="E84" s="5"/>
      <c r="F84" s="13"/>
      <c r="G84" s="13"/>
      <c r="H84" s="13"/>
      <c r="R84" s="13"/>
      <c r="S84" s="13"/>
      <c r="T84" s="13"/>
      <c r="U84" s="13"/>
      <c r="V84" s="5"/>
    </row>
    <row r="85" spans="1:23" ht="10.5" customHeight="1" x14ac:dyDescent="0.2">
      <c r="A85" s="87" t="s">
        <v>119</v>
      </c>
      <c r="B85" s="14"/>
      <c r="C85" s="10"/>
      <c r="D85" s="5"/>
      <c r="E85" s="5"/>
      <c r="F85" s="13"/>
      <c r="G85" s="13"/>
      <c r="H85" s="13"/>
      <c r="R85" s="13"/>
      <c r="S85" s="13"/>
      <c r="T85" s="13"/>
      <c r="U85" s="13"/>
      <c r="V85" s="5"/>
    </row>
    <row r="86" spans="1:23" ht="10.5" customHeight="1" x14ac:dyDescent="0.2">
      <c r="A86" s="84" t="s">
        <v>120</v>
      </c>
      <c r="B86" s="14"/>
      <c r="C86" s="10"/>
      <c r="D86" s="5"/>
      <c r="E86" s="5"/>
      <c r="F86" s="13"/>
      <c r="G86" s="13"/>
      <c r="H86" s="13"/>
      <c r="R86" s="13"/>
      <c r="S86" s="13"/>
      <c r="T86" s="13"/>
      <c r="U86" s="13"/>
      <c r="V86" s="5"/>
    </row>
    <row r="87" spans="1:23" ht="14.25" customHeight="1" x14ac:dyDescent="0.2">
      <c r="A87" s="85" t="s">
        <v>122</v>
      </c>
      <c r="B87" s="14"/>
      <c r="C87" s="10"/>
      <c r="D87" s="5"/>
      <c r="E87" s="5"/>
      <c r="F87" s="13"/>
      <c r="G87" s="13"/>
      <c r="H87" s="13"/>
      <c r="R87" s="13"/>
      <c r="S87" s="13"/>
      <c r="T87" s="13"/>
      <c r="U87" s="13"/>
      <c r="V87" s="5"/>
    </row>
    <row r="88" spans="1:23" ht="10.5" customHeight="1" x14ac:dyDescent="0.2">
      <c r="B88" s="14"/>
      <c r="C88" s="10"/>
      <c r="D88" s="5"/>
      <c r="E88" s="5"/>
      <c r="F88" s="13"/>
      <c r="G88" s="13"/>
      <c r="H88" s="13"/>
      <c r="R88" s="13"/>
      <c r="S88" s="13"/>
      <c r="T88" s="13"/>
      <c r="U88" s="13"/>
      <c r="V88" s="5"/>
    </row>
    <row r="89" spans="1:23" ht="14.25" customHeight="1" x14ac:dyDescent="0.25">
      <c r="A89" s="46" t="s">
        <v>68</v>
      </c>
      <c r="B89" s="62"/>
      <c r="C89" s="5"/>
      <c r="D89" s="5"/>
      <c r="E89" s="5"/>
      <c r="F89" s="5"/>
      <c r="G89" s="5"/>
      <c r="K89" s="14"/>
      <c r="L89" s="14"/>
      <c r="M89" s="5"/>
      <c r="N89" s="5"/>
      <c r="O89" s="13"/>
      <c r="P89" s="13"/>
      <c r="R89" s="75"/>
      <c r="S89" s="75"/>
      <c r="T89" s="75"/>
      <c r="U89" s="75"/>
      <c r="V89" s="75"/>
      <c r="W89" s="75"/>
    </row>
    <row r="90" spans="1:23" ht="14.25" customHeight="1" x14ac:dyDescent="0.25">
      <c r="A90" s="62"/>
      <c r="B90" s="62"/>
      <c r="C90" s="5"/>
      <c r="D90" s="5"/>
      <c r="E90" s="5"/>
      <c r="F90" s="5"/>
      <c r="G90" s="5"/>
      <c r="K90" s="14"/>
      <c r="L90" s="14"/>
      <c r="N90" s="5"/>
      <c r="O90" s="13"/>
      <c r="P90" s="13"/>
      <c r="R90" s="75"/>
      <c r="S90" s="75"/>
      <c r="T90" s="75"/>
      <c r="U90" s="75"/>
      <c r="V90" s="75"/>
      <c r="W90" s="75"/>
    </row>
    <row r="91" spans="1:23" ht="14.25" customHeight="1" x14ac:dyDescent="0.25">
      <c r="A91" s="76" t="s">
        <v>149</v>
      </c>
      <c r="B91" s="27"/>
      <c r="C91" s="238" t="s">
        <v>150</v>
      </c>
      <c r="D91" s="238"/>
      <c r="E91" s="238"/>
      <c r="F91" s="5"/>
      <c r="G91" s="75" t="s">
        <v>151</v>
      </c>
      <c r="H91" s="75"/>
      <c r="I91" s="75"/>
      <c r="J91" s="75"/>
      <c r="K91" s="75"/>
      <c r="L91" s="75"/>
      <c r="M91" s="75" t="s">
        <v>152</v>
      </c>
      <c r="N91" s="5"/>
      <c r="W91" s="75"/>
    </row>
    <row r="92" spans="1:23" x14ac:dyDescent="0.2">
      <c r="A92" s="62"/>
      <c r="B92" s="62"/>
      <c r="C92" s="5"/>
      <c r="D92" s="5"/>
      <c r="E92" s="5"/>
      <c r="F92" s="5"/>
      <c r="G92" s="5"/>
      <c r="I92" s="72"/>
      <c r="K92" s="14"/>
      <c r="L92" s="14"/>
      <c r="M92" s="15"/>
      <c r="N92" s="5"/>
      <c r="O92" s="13"/>
      <c r="P92" s="13"/>
      <c r="Q92" s="13"/>
      <c r="R92" s="13"/>
      <c r="S92" s="13"/>
      <c r="T92" s="13"/>
      <c r="U92" s="13"/>
      <c r="V92" s="5"/>
    </row>
    <row r="93" spans="1:23" ht="15" x14ac:dyDescent="0.25">
      <c r="A93" s="62"/>
      <c r="B93" s="62"/>
      <c r="C93" s="5"/>
      <c r="D93" s="5"/>
      <c r="E93" s="5"/>
      <c r="F93" s="5"/>
      <c r="G93" s="5"/>
      <c r="I93" s="36"/>
      <c r="K93" s="5"/>
      <c r="L93" s="5"/>
      <c r="M93" s="5"/>
      <c r="N93" s="5"/>
      <c r="O93" s="13"/>
      <c r="P93" s="13"/>
      <c r="Q93" s="13"/>
      <c r="R93" s="13"/>
      <c r="S93" s="13"/>
      <c r="T93" s="13"/>
      <c r="U93" s="13"/>
      <c r="V93" s="5"/>
    </row>
    <row r="94" spans="1:23" ht="15.75" x14ac:dyDescent="0.25">
      <c r="A94" s="62"/>
      <c r="B94" s="62"/>
      <c r="C94" s="5"/>
      <c r="D94" s="5"/>
      <c r="E94" s="5"/>
      <c r="F94" s="5"/>
      <c r="G94" s="5"/>
      <c r="I94" s="36"/>
      <c r="K94" s="16"/>
      <c r="L94" s="16"/>
      <c r="M94" s="16"/>
      <c r="N94" s="5"/>
      <c r="O94" s="13"/>
      <c r="P94" s="13"/>
      <c r="Q94" s="13"/>
      <c r="R94" s="13"/>
      <c r="S94" s="13"/>
      <c r="T94" s="13"/>
      <c r="U94" s="13"/>
      <c r="V94" s="5"/>
    </row>
    <row r="95" spans="1:23" ht="15" x14ac:dyDescent="0.25">
      <c r="A95" s="62"/>
      <c r="B95" s="62"/>
      <c r="C95" s="5"/>
      <c r="D95" s="5"/>
      <c r="E95" s="5"/>
      <c r="F95" s="5"/>
      <c r="G95" s="5"/>
      <c r="I95" s="36"/>
      <c r="K95" s="5"/>
      <c r="L95" s="5"/>
      <c r="M95" s="5"/>
      <c r="N95" s="5"/>
      <c r="O95" s="13"/>
      <c r="P95" s="13"/>
      <c r="Q95" s="13"/>
      <c r="R95" s="13"/>
      <c r="S95" s="13"/>
      <c r="T95" s="13"/>
      <c r="U95" s="13"/>
      <c r="V95" s="5"/>
    </row>
    <row r="96" spans="1:23" ht="15" x14ac:dyDescent="0.25">
      <c r="A96" s="62"/>
      <c r="B96" s="62"/>
      <c r="C96" s="5"/>
      <c r="D96" s="5"/>
      <c r="E96" s="5"/>
      <c r="F96" s="5"/>
      <c r="G96" s="5"/>
      <c r="I96" s="36"/>
      <c r="K96" s="9"/>
      <c r="L96" s="9"/>
      <c r="M96" s="5"/>
      <c r="N96" s="5"/>
      <c r="O96" s="13"/>
      <c r="P96" s="13"/>
      <c r="Q96" s="13"/>
      <c r="R96" s="13"/>
      <c r="S96" s="13"/>
      <c r="T96" s="13"/>
      <c r="U96" s="13"/>
      <c r="V96" s="5"/>
    </row>
    <row r="97" spans="1:22" ht="15" x14ac:dyDescent="0.25">
      <c r="A97" s="62"/>
      <c r="B97" s="62"/>
      <c r="C97" s="5"/>
      <c r="D97" s="5"/>
      <c r="E97" s="5"/>
      <c r="F97" s="5"/>
      <c r="G97" s="5"/>
      <c r="I97" s="36"/>
      <c r="K97" s="5"/>
      <c r="L97" s="5"/>
      <c r="M97" s="5"/>
      <c r="N97" s="5"/>
      <c r="O97" s="13"/>
      <c r="P97" s="13"/>
      <c r="Q97" s="13"/>
      <c r="R97" s="13"/>
      <c r="S97" s="13"/>
      <c r="T97" s="13"/>
      <c r="U97" s="13"/>
      <c r="V97" s="5"/>
    </row>
    <row r="98" spans="1:22" ht="15" x14ac:dyDescent="0.25">
      <c r="A98" s="62"/>
      <c r="B98" s="62"/>
      <c r="C98" s="5"/>
      <c r="D98" s="5"/>
      <c r="E98" s="5"/>
      <c r="F98" s="5"/>
      <c r="G98" s="5"/>
      <c r="I98" s="36"/>
      <c r="K98" s="5"/>
      <c r="L98" s="5"/>
      <c r="M98" s="5"/>
      <c r="N98" s="5"/>
      <c r="O98" s="13"/>
      <c r="P98" s="13"/>
      <c r="Q98" s="13"/>
      <c r="R98" s="13"/>
      <c r="S98" s="13"/>
      <c r="T98" s="13"/>
      <c r="U98" s="13"/>
      <c r="V98" s="5"/>
    </row>
    <row r="99" spans="1:22" ht="14.25" customHeight="1" x14ac:dyDescent="0.25">
      <c r="A99" s="62"/>
      <c r="B99" s="62"/>
      <c r="C99" s="5"/>
      <c r="D99" s="5"/>
      <c r="E99" s="5"/>
      <c r="F99" s="5"/>
      <c r="G99" s="5"/>
      <c r="H99" s="5"/>
      <c r="I99" s="36"/>
      <c r="K99" s="17"/>
      <c r="L99" s="17"/>
      <c r="M99" s="5"/>
      <c r="N99" s="5"/>
      <c r="O99" s="13"/>
      <c r="P99" s="13"/>
      <c r="Q99" s="13"/>
      <c r="R99" s="13"/>
      <c r="S99" s="13"/>
      <c r="T99" s="13"/>
      <c r="U99" s="13"/>
      <c r="V99" s="5"/>
    </row>
    <row r="100" spans="1:22" ht="14.25" customHeight="1" x14ac:dyDescent="0.25">
      <c r="A100" s="62"/>
      <c r="B100" s="62"/>
      <c r="C100" s="5"/>
      <c r="D100" s="5"/>
      <c r="E100" s="5"/>
      <c r="F100" s="5"/>
      <c r="G100" s="5"/>
      <c r="H100" s="63"/>
      <c r="I100" s="36"/>
      <c r="K100" s="17"/>
      <c r="L100" s="17"/>
      <c r="M100" s="5"/>
      <c r="N100" s="5"/>
      <c r="O100" s="13"/>
      <c r="P100" s="13"/>
      <c r="Q100" s="13"/>
      <c r="R100" s="13"/>
      <c r="S100" s="13"/>
      <c r="T100" s="13"/>
      <c r="U100" s="13"/>
      <c r="V100" s="5"/>
    </row>
    <row r="101" spans="1:22" ht="14.25" customHeight="1" x14ac:dyDescent="0.25">
      <c r="A101" s="62"/>
      <c r="B101" s="62"/>
      <c r="C101" s="5"/>
      <c r="D101" s="5"/>
      <c r="E101" s="5"/>
      <c r="F101" s="5"/>
      <c r="G101" s="5"/>
      <c r="H101" s="63"/>
      <c r="I101" s="36"/>
      <c r="K101" s="17"/>
      <c r="L101" s="17"/>
      <c r="M101" s="5"/>
      <c r="N101" s="5"/>
      <c r="O101" s="13"/>
      <c r="P101" s="13"/>
      <c r="Q101" s="13"/>
      <c r="R101" s="13"/>
      <c r="S101" s="13"/>
      <c r="T101" s="13"/>
      <c r="U101" s="13"/>
      <c r="V101" s="5"/>
    </row>
    <row r="102" spans="1:22" ht="4.5" customHeight="1" x14ac:dyDescent="0.2">
      <c r="A102" s="62"/>
      <c r="B102" s="62"/>
      <c r="C102" s="5"/>
      <c r="D102" s="5"/>
      <c r="E102" s="5"/>
      <c r="F102" s="5"/>
      <c r="G102" s="5"/>
      <c r="H102" s="63"/>
      <c r="J102" s="17"/>
      <c r="K102" s="17"/>
      <c r="L102" s="17"/>
      <c r="M102" s="5"/>
      <c r="N102" s="5"/>
      <c r="O102" s="13"/>
      <c r="P102" s="13"/>
      <c r="Q102" s="13"/>
      <c r="R102" s="13"/>
      <c r="S102" s="13"/>
      <c r="T102" s="13"/>
      <c r="U102" s="13"/>
      <c r="V102" s="5"/>
    </row>
    <row r="103" spans="1:22" x14ac:dyDescent="0.2">
      <c r="A103" s="62"/>
      <c r="B103" s="62"/>
      <c r="C103" s="5"/>
      <c r="D103" s="5"/>
      <c r="E103" s="5"/>
      <c r="F103" s="5"/>
      <c r="G103" s="5"/>
      <c r="H103" s="63"/>
      <c r="J103" s="17"/>
      <c r="K103" s="17"/>
      <c r="L103" s="17"/>
      <c r="M103" s="5"/>
      <c r="N103" s="5"/>
      <c r="O103" s="13"/>
      <c r="P103" s="13"/>
      <c r="Q103" s="13"/>
      <c r="R103" s="13"/>
      <c r="S103" s="13"/>
      <c r="T103" s="13"/>
      <c r="U103" s="13"/>
      <c r="V103" s="5"/>
    </row>
    <row r="104" spans="1:22" x14ac:dyDescent="0.2">
      <c r="A104" s="62"/>
      <c r="B104" s="62"/>
      <c r="C104" s="5"/>
      <c r="D104" s="5"/>
      <c r="E104" s="5"/>
      <c r="F104" s="5"/>
      <c r="G104" s="5"/>
      <c r="H104" s="63"/>
      <c r="J104" s="17"/>
      <c r="K104" s="17"/>
      <c r="L104" s="17"/>
      <c r="M104" s="5"/>
      <c r="N104" s="5"/>
      <c r="O104" s="13"/>
      <c r="P104" s="13"/>
      <c r="Q104" s="13"/>
      <c r="R104" s="13"/>
      <c r="S104" s="13"/>
      <c r="T104" s="13"/>
      <c r="U104" s="13"/>
      <c r="V104" s="5"/>
    </row>
    <row r="105" spans="1:22" x14ac:dyDescent="0.2">
      <c r="A105" s="62"/>
      <c r="B105" s="62"/>
      <c r="C105" s="5"/>
      <c r="D105" s="5"/>
      <c r="E105" s="5"/>
      <c r="F105" s="5"/>
      <c r="G105" s="5"/>
      <c r="H105" s="63"/>
      <c r="J105" s="17"/>
      <c r="K105" s="17"/>
      <c r="L105" s="17"/>
      <c r="M105" s="5"/>
      <c r="N105" s="5"/>
      <c r="O105" s="13"/>
      <c r="P105" s="13"/>
      <c r="Q105" s="13"/>
      <c r="R105" s="13"/>
      <c r="S105" s="13"/>
      <c r="T105" s="13"/>
      <c r="U105" s="13"/>
      <c r="V105" s="5"/>
    </row>
    <row r="106" spans="1:22" x14ac:dyDescent="0.2">
      <c r="A106" s="62"/>
      <c r="B106" s="62"/>
      <c r="C106" s="5"/>
      <c r="D106" s="5"/>
      <c r="E106" s="5"/>
      <c r="F106" s="5"/>
      <c r="G106" s="5"/>
      <c r="H106" s="63"/>
      <c r="J106" s="17"/>
      <c r="K106" s="17"/>
      <c r="L106" s="17"/>
      <c r="M106" s="5"/>
      <c r="N106" s="5"/>
      <c r="O106" s="13"/>
      <c r="P106" s="13"/>
      <c r="Q106" s="13"/>
      <c r="R106" s="13"/>
      <c r="S106" s="13"/>
      <c r="T106" s="13"/>
      <c r="U106" s="13"/>
      <c r="V106" s="5"/>
    </row>
    <row r="107" spans="1:22" x14ac:dyDescent="0.2">
      <c r="A107" s="62"/>
      <c r="B107" s="62"/>
      <c r="C107" s="5"/>
      <c r="D107" s="5"/>
      <c r="E107" s="5"/>
      <c r="F107" s="5"/>
      <c r="G107" s="5"/>
      <c r="H107" s="63"/>
      <c r="J107" s="17"/>
      <c r="K107" s="17"/>
      <c r="L107" s="17"/>
      <c r="M107" s="5"/>
      <c r="N107" s="5"/>
      <c r="O107" s="13"/>
      <c r="P107" s="13"/>
      <c r="Q107" s="13"/>
      <c r="R107" s="13"/>
      <c r="S107" s="13"/>
      <c r="T107" s="13"/>
      <c r="U107" s="13"/>
      <c r="V107" s="5"/>
    </row>
    <row r="108" spans="1:22" ht="11.25" customHeight="1" x14ac:dyDescent="0.2">
      <c r="A108" s="62"/>
      <c r="B108" s="62"/>
      <c r="C108" s="5"/>
      <c r="D108" s="5"/>
      <c r="E108" s="5"/>
      <c r="F108" s="5"/>
      <c r="G108" s="5"/>
      <c r="H108" s="63"/>
      <c r="J108" s="17"/>
      <c r="K108" s="17"/>
      <c r="L108" s="17"/>
      <c r="M108" s="5"/>
      <c r="N108" s="5"/>
      <c r="O108" s="13"/>
      <c r="P108" s="13"/>
      <c r="Q108" s="13"/>
      <c r="R108" s="13"/>
      <c r="S108" s="13"/>
      <c r="T108" s="13"/>
      <c r="U108" s="13"/>
      <c r="V108" s="5"/>
    </row>
    <row r="109" spans="1:22" ht="24" customHeight="1" x14ac:dyDescent="0.25">
      <c r="A109" s="76" t="s">
        <v>153</v>
      </c>
      <c r="B109" s="62"/>
      <c r="C109" s="238" t="s">
        <v>154</v>
      </c>
      <c r="D109" s="238"/>
      <c r="E109" s="238"/>
      <c r="F109" s="5"/>
      <c r="G109" s="75" t="s">
        <v>155</v>
      </c>
      <c r="H109" s="75"/>
      <c r="I109" s="75"/>
      <c r="J109" s="75"/>
      <c r="L109" s="77"/>
      <c r="M109" s="237" t="s">
        <v>156</v>
      </c>
      <c r="N109" s="237"/>
      <c r="O109" s="237"/>
      <c r="P109" s="237"/>
      <c r="Q109" s="237"/>
      <c r="R109" s="237"/>
      <c r="S109" s="237"/>
      <c r="T109" s="237"/>
      <c r="U109" s="237"/>
      <c r="V109" s="75"/>
    </row>
    <row r="110" spans="1:22" ht="6" customHeight="1" x14ac:dyDescent="0.2">
      <c r="A110" s="62"/>
      <c r="B110" s="62"/>
      <c r="C110" s="5"/>
      <c r="D110" s="5"/>
      <c r="E110" s="5"/>
      <c r="F110" s="5"/>
      <c r="G110" s="5"/>
      <c r="H110" s="63"/>
      <c r="J110" s="17"/>
      <c r="K110" s="17"/>
      <c r="L110" s="17"/>
      <c r="M110" s="237"/>
      <c r="N110" s="237"/>
      <c r="O110" s="237"/>
      <c r="P110" s="237"/>
      <c r="Q110" s="237"/>
      <c r="R110" s="237"/>
      <c r="S110" s="237"/>
      <c r="T110" s="237"/>
      <c r="U110" s="237"/>
      <c r="V110" s="5"/>
    </row>
    <row r="111" spans="1:22" x14ac:dyDescent="0.2">
      <c r="A111" s="62"/>
      <c r="B111" s="62"/>
      <c r="C111" s="5"/>
      <c r="D111" s="5"/>
      <c r="E111" s="5"/>
      <c r="F111" s="5"/>
      <c r="G111" s="5"/>
      <c r="H111" s="63"/>
      <c r="J111" s="17"/>
      <c r="K111" s="17"/>
      <c r="L111" s="17"/>
      <c r="M111" s="5"/>
      <c r="N111" s="5"/>
      <c r="O111" s="13"/>
      <c r="P111" s="13"/>
      <c r="Q111" s="13"/>
      <c r="R111" s="13"/>
      <c r="S111" s="13"/>
      <c r="T111" s="13"/>
      <c r="U111" s="13"/>
      <c r="V111" s="5"/>
    </row>
    <row r="112" spans="1:22" x14ac:dyDescent="0.2">
      <c r="A112" s="62"/>
      <c r="B112" s="62"/>
      <c r="C112" s="5"/>
      <c r="D112" s="5"/>
      <c r="E112" s="5"/>
      <c r="F112" s="5"/>
      <c r="G112" s="5"/>
      <c r="H112" s="63"/>
      <c r="J112" s="17"/>
      <c r="K112" s="17"/>
      <c r="L112" s="17"/>
      <c r="M112" s="5"/>
      <c r="N112" s="5"/>
      <c r="O112" s="13"/>
      <c r="P112" s="13"/>
      <c r="Q112" s="13"/>
      <c r="R112" s="13"/>
      <c r="S112" s="13"/>
      <c r="T112" s="13"/>
      <c r="U112" s="13"/>
      <c r="V112" s="5"/>
    </row>
    <row r="113" spans="1:22" x14ac:dyDescent="0.2">
      <c r="A113" s="62"/>
      <c r="B113" s="62"/>
      <c r="C113" s="5"/>
      <c r="D113" s="5"/>
      <c r="E113" s="5"/>
      <c r="F113" s="5"/>
      <c r="G113" s="5"/>
      <c r="H113" s="63"/>
      <c r="J113" s="17"/>
      <c r="K113" s="17"/>
      <c r="L113" s="17"/>
      <c r="M113" s="5"/>
      <c r="N113" s="5"/>
      <c r="O113" s="13"/>
      <c r="P113" s="13"/>
      <c r="Q113" s="13"/>
      <c r="R113" s="13"/>
      <c r="S113" s="13"/>
      <c r="T113" s="13"/>
      <c r="U113" s="13"/>
      <c r="V113" s="5"/>
    </row>
    <row r="114" spans="1:22" x14ac:dyDescent="0.2">
      <c r="A114" s="62"/>
      <c r="B114" s="62"/>
      <c r="C114" s="5"/>
      <c r="D114" s="5"/>
      <c r="E114" s="5"/>
      <c r="F114" s="5"/>
      <c r="G114" s="5"/>
      <c r="H114" s="63"/>
      <c r="J114" s="17"/>
      <c r="K114" s="17"/>
      <c r="L114" s="17"/>
      <c r="M114" s="5"/>
      <c r="N114" s="5"/>
      <c r="O114" s="13"/>
      <c r="P114" s="13"/>
      <c r="Q114" s="13"/>
      <c r="R114" s="13"/>
      <c r="S114" s="13"/>
      <c r="T114" s="13"/>
      <c r="U114" s="13"/>
      <c r="V114" s="5"/>
    </row>
    <row r="115" spans="1:22" x14ac:dyDescent="0.2">
      <c r="A115" s="62"/>
      <c r="B115" s="62"/>
      <c r="C115" s="5"/>
      <c r="D115" s="5"/>
      <c r="E115" s="5"/>
      <c r="F115" s="5"/>
      <c r="G115" s="5"/>
      <c r="H115" s="63"/>
      <c r="J115" s="17"/>
      <c r="K115" s="17"/>
      <c r="L115" s="17"/>
      <c r="M115" s="5"/>
      <c r="N115" s="5"/>
      <c r="O115" s="13"/>
      <c r="P115" s="13"/>
      <c r="Q115" s="13"/>
      <c r="R115" s="13"/>
      <c r="S115" s="13"/>
      <c r="T115" s="13"/>
      <c r="U115" s="13"/>
      <c r="V115" s="5"/>
    </row>
    <row r="116" spans="1:22" x14ac:dyDescent="0.2">
      <c r="A116" s="62"/>
      <c r="B116" s="62"/>
      <c r="C116" s="5"/>
      <c r="D116" s="5"/>
      <c r="E116" s="5"/>
      <c r="F116" s="5"/>
      <c r="G116" s="5"/>
      <c r="H116" s="63"/>
      <c r="J116" s="17"/>
      <c r="K116" s="17"/>
      <c r="L116" s="17"/>
      <c r="M116" s="5"/>
      <c r="N116" s="5"/>
      <c r="O116" s="13"/>
      <c r="P116" s="13"/>
      <c r="Q116" s="13"/>
      <c r="R116" s="13"/>
      <c r="S116" s="13"/>
      <c r="T116" s="13"/>
      <c r="U116" s="13"/>
      <c r="V116" s="5"/>
    </row>
    <row r="117" spans="1:22" x14ac:dyDescent="0.2">
      <c r="A117" s="62"/>
      <c r="B117" s="62"/>
      <c r="C117" s="5"/>
      <c r="D117" s="5"/>
      <c r="E117" s="5"/>
      <c r="F117" s="5"/>
      <c r="G117" s="5"/>
      <c r="H117" s="63"/>
      <c r="J117" s="17"/>
      <c r="K117" s="17"/>
      <c r="L117" s="17"/>
      <c r="M117" s="5"/>
      <c r="N117" s="5"/>
      <c r="O117" s="13"/>
      <c r="P117" s="13"/>
      <c r="Q117" s="13"/>
      <c r="R117" s="13"/>
      <c r="S117" s="13"/>
      <c r="T117" s="13"/>
      <c r="U117" s="13"/>
      <c r="V117" s="5"/>
    </row>
    <row r="118" spans="1:22" x14ac:dyDescent="0.2">
      <c r="A118" s="62"/>
      <c r="B118" s="62"/>
      <c r="C118" s="5"/>
      <c r="D118" s="5"/>
      <c r="E118" s="5"/>
      <c r="F118" s="5"/>
      <c r="G118" s="5"/>
      <c r="H118" s="63"/>
      <c r="J118" s="17"/>
      <c r="K118" s="17"/>
      <c r="L118" s="17"/>
      <c r="M118" s="5"/>
      <c r="N118" s="5"/>
      <c r="O118" s="13"/>
      <c r="P118" s="13"/>
      <c r="Q118" s="13"/>
      <c r="R118" s="13"/>
      <c r="S118" s="13"/>
      <c r="T118" s="13"/>
      <c r="U118" s="13"/>
      <c r="V118" s="5"/>
    </row>
    <row r="119" spans="1:22" x14ac:dyDescent="0.2">
      <c r="A119" s="62"/>
      <c r="B119" s="62"/>
      <c r="C119" s="5"/>
      <c r="D119" s="5"/>
      <c r="E119" s="5"/>
      <c r="F119" s="5"/>
      <c r="G119" s="5"/>
      <c r="H119" s="63"/>
      <c r="J119" s="17"/>
      <c r="K119" s="17"/>
      <c r="L119" s="17"/>
      <c r="M119" s="5"/>
      <c r="N119" s="5"/>
      <c r="O119" s="13"/>
      <c r="P119" s="13"/>
      <c r="Q119" s="13"/>
      <c r="R119" s="13"/>
      <c r="S119" s="13"/>
      <c r="T119" s="13"/>
      <c r="U119" s="13"/>
      <c r="V119" s="5"/>
    </row>
    <row r="120" spans="1:22" x14ac:dyDescent="0.2">
      <c r="A120" s="62"/>
      <c r="B120" s="62"/>
      <c r="C120" s="5"/>
      <c r="D120" s="5"/>
      <c r="E120" s="5"/>
      <c r="F120" s="5"/>
      <c r="G120" s="5"/>
      <c r="H120" s="63"/>
      <c r="J120" s="17"/>
      <c r="K120" s="17"/>
      <c r="L120" s="17"/>
      <c r="M120" s="5"/>
      <c r="N120" s="5"/>
      <c r="O120" s="13"/>
      <c r="P120" s="13"/>
      <c r="Q120" s="13"/>
      <c r="R120" s="13"/>
      <c r="S120" s="13"/>
      <c r="T120" s="13"/>
      <c r="U120" s="13"/>
      <c r="V120" s="5"/>
    </row>
    <row r="121" spans="1:22" x14ac:dyDescent="0.2">
      <c r="A121" s="62"/>
      <c r="B121" s="62"/>
      <c r="C121" s="5"/>
      <c r="D121" s="5"/>
      <c r="E121" s="5"/>
      <c r="F121" s="5"/>
      <c r="G121" s="5"/>
      <c r="H121" s="63"/>
      <c r="J121" s="17"/>
      <c r="K121" s="17"/>
      <c r="L121" s="17"/>
      <c r="M121" s="5"/>
      <c r="N121" s="5"/>
      <c r="O121" s="13"/>
      <c r="P121" s="13"/>
      <c r="Q121" s="13"/>
      <c r="R121" s="13"/>
      <c r="S121" s="13"/>
      <c r="T121" s="13"/>
      <c r="U121" s="13"/>
      <c r="V121" s="5"/>
    </row>
    <row r="122" spans="1:22" x14ac:dyDescent="0.2">
      <c r="A122" s="62"/>
      <c r="B122" s="62"/>
      <c r="C122" s="5"/>
      <c r="D122" s="5"/>
      <c r="E122" s="5"/>
      <c r="F122" s="5"/>
      <c r="G122" s="5"/>
      <c r="H122" s="63"/>
      <c r="J122" s="17"/>
      <c r="K122" s="17"/>
      <c r="L122" s="17"/>
      <c r="M122" s="5"/>
      <c r="N122" s="5"/>
      <c r="O122" s="13"/>
      <c r="P122" s="13"/>
      <c r="Q122" s="13"/>
      <c r="R122" s="13"/>
      <c r="S122" s="13"/>
      <c r="T122" s="13"/>
      <c r="U122" s="13"/>
      <c r="V122" s="5"/>
    </row>
    <row r="123" spans="1:22" x14ac:dyDescent="0.2">
      <c r="A123" s="62"/>
      <c r="B123" s="62"/>
      <c r="C123" s="5"/>
      <c r="D123" s="5"/>
      <c r="E123" s="5"/>
      <c r="F123" s="5"/>
      <c r="G123" s="5"/>
      <c r="H123" s="63"/>
      <c r="J123" s="17"/>
      <c r="K123" s="17"/>
      <c r="L123" s="17"/>
      <c r="M123" s="5"/>
      <c r="N123" s="5"/>
      <c r="O123" s="13"/>
      <c r="P123" s="13"/>
      <c r="Q123" s="13"/>
      <c r="R123" s="13"/>
      <c r="S123" s="13"/>
      <c r="T123" s="13"/>
      <c r="U123" s="13"/>
      <c r="V123" s="5"/>
    </row>
    <row r="124" spans="1:22" x14ac:dyDescent="0.2">
      <c r="A124" s="62"/>
      <c r="B124" s="62"/>
      <c r="C124" s="5"/>
      <c r="D124" s="5"/>
      <c r="E124" s="5"/>
      <c r="F124" s="5"/>
      <c r="G124" s="5"/>
      <c r="H124" s="63"/>
      <c r="J124" s="17"/>
      <c r="K124" s="17"/>
      <c r="L124" s="17"/>
      <c r="M124" s="5"/>
      <c r="N124" s="5"/>
      <c r="O124" s="13"/>
      <c r="P124" s="13"/>
      <c r="Q124" s="13"/>
      <c r="R124" s="13"/>
      <c r="S124" s="13"/>
      <c r="T124" s="13"/>
      <c r="U124" s="13"/>
      <c r="V124" s="5"/>
    </row>
    <row r="125" spans="1:22" x14ac:dyDescent="0.2">
      <c r="A125" s="62"/>
      <c r="B125" s="62"/>
      <c r="C125" s="5"/>
      <c r="D125" s="5"/>
      <c r="E125" s="5"/>
      <c r="F125" s="5"/>
      <c r="G125" s="5"/>
      <c r="H125" s="63"/>
      <c r="J125" s="17"/>
      <c r="K125" s="17"/>
      <c r="L125" s="17"/>
      <c r="M125" s="5"/>
      <c r="N125" s="5"/>
      <c r="O125" s="13"/>
      <c r="P125" s="13"/>
      <c r="Q125" s="13"/>
      <c r="R125" s="13"/>
      <c r="S125" s="13"/>
      <c r="T125" s="13"/>
      <c r="U125" s="13"/>
      <c r="V125" s="5"/>
    </row>
    <row r="126" spans="1:22" ht="23.25" customHeight="1" x14ac:dyDescent="0.2">
      <c r="A126" s="62"/>
      <c r="B126" s="62"/>
      <c r="C126" s="5"/>
      <c r="D126" s="5"/>
      <c r="E126" s="5"/>
      <c r="F126" s="5"/>
      <c r="G126" s="5"/>
      <c r="H126" s="63"/>
      <c r="J126" s="17"/>
      <c r="K126" s="17"/>
      <c r="L126" s="17"/>
      <c r="M126" s="5"/>
      <c r="N126" s="5"/>
      <c r="O126" s="13"/>
      <c r="P126" s="13"/>
      <c r="Q126" s="13"/>
      <c r="R126" s="13"/>
      <c r="S126" s="13"/>
      <c r="T126" s="13"/>
      <c r="U126" s="13"/>
      <c r="V126" s="5"/>
    </row>
    <row r="127" spans="1:22" s="55" customFormat="1" ht="24.75" customHeight="1" x14ac:dyDescent="0.25">
      <c r="A127" s="99" t="s">
        <v>160</v>
      </c>
      <c r="B127" s="101"/>
      <c r="C127" s="234" t="s">
        <v>159</v>
      </c>
      <c r="D127" s="234"/>
      <c r="E127" s="234"/>
      <c r="F127" s="75"/>
      <c r="G127" s="99" t="s">
        <v>158</v>
      </c>
      <c r="I127" s="75"/>
      <c r="J127" s="75"/>
      <c r="K127" s="75"/>
      <c r="L127" s="75"/>
      <c r="M127" s="75" t="s">
        <v>157</v>
      </c>
      <c r="N127" s="10"/>
      <c r="O127" s="102"/>
      <c r="R127" s="75"/>
      <c r="S127" s="75"/>
      <c r="T127" s="75"/>
      <c r="U127" s="75"/>
      <c r="V127" s="75"/>
    </row>
    <row r="128" spans="1:22" ht="4.5" customHeight="1" x14ac:dyDescent="0.2">
      <c r="A128" s="62"/>
      <c r="B128" s="62"/>
      <c r="C128" s="234"/>
      <c r="D128" s="234"/>
      <c r="E128" s="234"/>
      <c r="F128" s="5"/>
      <c r="G128" s="5"/>
      <c r="H128" s="63"/>
      <c r="J128" s="17"/>
      <c r="K128" s="17"/>
      <c r="L128" s="17"/>
      <c r="M128" s="5"/>
      <c r="N128" s="5"/>
      <c r="O128" s="13"/>
      <c r="P128" s="13"/>
      <c r="Q128" s="13"/>
      <c r="R128" s="13"/>
      <c r="S128" s="13"/>
      <c r="T128" s="13"/>
      <c r="U128" s="13"/>
      <c r="V128" s="5"/>
    </row>
    <row r="129" spans="1:22" x14ac:dyDescent="0.2">
      <c r="A129" s="62"/>
      <c r="B129" s="62"/>
      <c r="C129" s="5"/>
      <c r="D129" s="5"/>
      <c r="E129" s="5"/>
      <c r="F129" s="5"/>
      <c r="G129" s="5"/>
      <c r="H129" s="63"/>
      <c r="J129" s="17"/>
      <c r="K129" s="17"/>
      <c r="L129" s="17"/>
      <c r="M129" s="5"/>
      <c r="N129" s="5"/>
      <c r="O129" s="13"/>
      <c r="P129" s="13"/>
      <c r="Q129" s="13"/>
      <c r="R129" s="13"/>
      <c r="S129" s="13"/>
      <c r="T129" s="13"/>
      <c r="U129" s="13"/>
      <c r="V129" s="5"/>
    </row>
    <row r="130" spans="1:22" x14ac:dyDescent="0.2">
      <c r="A130" s="62"/>
      <c r="B130" s="62"/>
      <c r="C130" s="5"/>
      <c r="D130" s="5"/>
      <c r="E130" s="5"/>
      <c r="F130" s="5"/>
      <c r="G130" s="5"/>
      <c r="H130" s="63"/>
      <c r="J130" s="17"/>
      <c r="K130" s="17"/>
      <c r="L130" s="17"/>
      <c r="M130" s="5"/>
      <c r="N130" s="5"/>
      <c r="O130" s="13"/>
      <c r="P130" s="13"/>
      <c r="Q130" s="13"/>
      <c r="R130" s="13"/>
      <c r="S130" s="13"/>
      <c r="T130" s="13"/>
      <c r="U130" s="13"/>
      <c r="V130" s="5"/>
    </row>
    <row r="131" spans="1:22" x14ac:dyDescent="0.2">
      <c r="A131" s="62"/>
      <c r="B131" s="62"/>
      <c r="C131" s="5"/>
      <c r="D131" s="5"/>
      <c r="E131" s="5"/>
      <c r="F131" s="5"/>
      <c r="G131" s="5"/>
      <c r="H131" s="63"/>
      <c r="J131" s="17"/>
      <c r="K131" s="17"/>
      <c r="L131" s="17"/>
      <c r="M131" s="5"/>
      <c r="N131" s="5"/>
      <c r="O131" s="13"/>
      <c r="P131" s="13"/>
      <c r="Q131" s="13"/>
      <c r="R131" s="13"/>
      <c r="S131" s="13"/>
      <c r="T131" s="13"/>
      <c r="U131" s="13"/>
      <c r="V131" s="5"/>
    </row>
    <row r="132" spans="1:22" x14ac:dyDescent="0.2">
      <c r="A132" s="62"/>
      <c r="B132" s="62"/>
      <c r="C132" s="5"/>
      <c r="D132" s="5"/>
      <c r="E132" s="5"/>
      <c r="F132" s="5"/>
      <c r="G132" s="5"/>
      <c r="H132" s="63"/>
      <c r="J132" s="17"/>
      <c r="K132" s="17"/>
      <c r="L132" s="17"/>
      <c r="M132" s="5"/>
      <c r="N132" s="5"/>
      <c r="O132" s="13"/>
      <c r="P132" s="13"/>
      <c r="Q132" s="13"/>
      <c r="R132" s="13"/>
      <c r="S132" s="13"/>
      <c r="T132" s="13"/>
      <c r="U132" s="13"/>
      <c r="V132" s="5"/>
    </row>
    <row r="133" spans="1:22" x14ac:dyDescent="0.2">
      <c r="J133" s="17"/>
      <c r="K133" s="17"/>
      <c r="L133" s="17"/>
      <c r="M133" s="5"/>
      <c r="N133" s="5"/>
      <c r="O133" s="13"/>
      <c r="P133" s="13"/>
      <c r="Q133" s="13"/>
      <c r="R133" s="13"/>
      <c r="S133" s="13"/>
      <c r="T133" s="13"/>
      <c r="U133" s="13"/>
      <c r="V133" s="5"/>
    </row>
    <row r="134" spans="1:22" x14ac:dyDescent="0.2">
      <c r="J134" s="17"/>
      <c r="K134" s="17"/>
      <c r="L134" s="17"/>
      <c r="M134" s="5"/>
      <c r="N134" s="5"/>
      <c r="O134" s="13"/>
      <c r="P134" s="13"/>
      <c r="Q134" s="13"/>
      <c r="R134" s="13"/>
      <c r="S134" s="13"/>
      <c r="T134" s="13"/>
      <c r="U134" s="13"/>
      <c r="V134" s="5"/>
    </row>
    <row r="135" spans="1:22" x14ac:dyDescent="0.2">
      <c r="J135" s="17"/>
      <c r="K135" s="17"/>
      <c r="L135" s="17"/>
      <c r="M135" s="5"/>
      <c r="N135" s="5"/>
      <c r="O135" s="13"/>
      <c r="P135" s="13"/>
      <c r="Q135" s="13"/>
      <c r="R135" s="13"/>
      <c r="S135" s="13"/>
      <c r="T135" s="13"/>
      <c r="U135" s="13"/>
      <c r="V135" s="5"/>
    </row>
    <row r="136" spans="1:22" x14ac:dyDescent="0.2">
      <c r="J136" s="17"/>
      <c r="K136" s="17"/>
      <c r="L136" s="17"/>
      <c r="M136" s="5"/>
      <c r="N136" s="5"/>
      <c r="O136" s="13"/>
      <c r="P136" s="13"/>
      <c r="Q136" s="13"/>
      <c r="R136" s="13"/>
      <c r="S136" s="13"/>
      <c r="T136" s="13"/>
      <c r="U136" s="13"/>
      <c r="V136" s="5"/>
    </row>
    <row r="137" spans="1:22" x14ac:dyDescent="0.2">
      <c r="J137" s="17"/>
      <c r="K137" s="17"/>
      <c r="L137" s="17"/>
      <c r="M137" s="5"/>
      <c r="N137" s="5"/>
      <c r="O137" s="13"/>
      <c r="P137" s="13"/>
      <c r="Q137" s="13"/>
      <c r="R137" s="13"/>
      <c r="S137" s="13"/>
      <c r="T137" s="13"/>
      <c r="U137" s="13"/>
      <c r="V137" s="5"/>
    </row>
    <row r="138" spans="1:22" x14ac:dyDescent="0.2">
      <c r="J138" s="17"/>
      <c r="K138" s="17"/>
      <c r="L138" s="17"/>
      <c r="M138" s="5"/>
      <c r="N138" s="5"/>
      <c r="O138" s="13"/>
      <c r="P138" s="13"/>
      <c r="Q138" s="13"/>
      <c r="R138" s="13"/>
      <c r="S138" s="13"/>
      <c r="T138" s="13"/>
      <c r="U138" s="13"/>
      <c r="V138" s="5"/>
    </row>
    <row r="139" spans="1:22" x14ac:dyDescent="0.2">
      <c r="J139" s="17"/>
      <c r="K139" s="17"/>
      <c r="L139" s="17"/>
      <c r="M139" s="5"/>
      <c r="N139" s="5"/>
      <c r="O139" s="13"/>
      <c r="P139" s="13"/>
      <c r="Q139" s="13"/>
      <c r="R139" s="13"/>
      <c r="S139" s="13"/>
      <c r="T139" s="13"/>
      <c r="U139" s="13"/>
      <c r="V139" s="5"/>
    </row>
    <row r="140" spans="1:22" x14ac:dyDescent="0.2">
      <c r="J140" s="17"/>
      <c r="K140" s="17"/>
      <c r="L140" s="17"/>
      <c r="M140" s="5"/>
      <c r="N140" s="5"/>
      <c r="O140" s="13"/>
      <c r="P140" s="13"/>
      <c r="Q140" s="13"/>
      <c r="R140" s="13"/>
      <c r="S140" s="13"/>
      <c r="T140" s="13"/>
      <c r="U140" s="13"/>
      <c r="V140" s="5"/>
    </row>
    <row r="141" spans="1:22" x14ac:dyDescent="0.2">
      <c r="J141" s="17"/>
      <c r="K141" s="17"/>
      <c r="L141" s="17"/>
      <c r="M141" s="5"/>
      <c r="N141" s="5"/>
      <c r="O141" s="13"/>
      <c r="P141" s="13"/>
      <c r="Q141" s="13"/>
      <c r="R141" s="13"/>
      <c r="S141" s="13"/>
      <c r="T141" s="13"/>
      <c r="U141" s="13"/>
      <c r="V141" s="5"/>
    </row>
    <row r="142" spans="1:22" x14ac:dyDescent="0.2">
      <c r="J142" s="17"/>
      <c r="K142" s="17"/>
      <c r="L142" s="17"/>
      <c r="M142" s="5"/>
      <c r="N142" s="5"/>
      <c r="O142" s="13"/>
      <c r="P142" s="13"/>
      <c r="Q142" s="13"/>
      <c r="R142" s="13"/>
      <c r="S142" s="13"/>
      <c r="T142" s="13"/>
      <c r="U142" s="13"/>
      <c r="V142" s="5"/>
    </row>
    <row r="143" spans="1:22" x14ac:dyDescent="0.2">
      <c r="J143" s="17"/>
      <c r="K143" s="17"/>
      <c r="L143" s="17"/>
      <c r="M143" s="5"/>
      <c r="N143" s="5"/>
      <c r="O143" s="13"/>
      <c r="P143" s="13"/>
      <c r="Q143" s="13"/>
      <c r="R143" s="13"/>
      <c r="S143" s="13"/>
      <c r="T143" s="13"/>
      <c r="U143" s="13"/>
      <c r="V143" s="5"/>
    </row>
    <row r="144" spans="1:22" x14ac:dyDescent="0.2">
      <c r="J144" s="17"/>
      <c r="K144" s="17"/>
      <c r="L144" s="17"/>
      <c r="M144" s="5"/>
      <c r="N144" s="5"/>
      <c r="O144" s="13"/>
      <c r="P144" s="13"/>
      <c r="Q144" s="13"/>
      <c r="R144" s="13"/>
      <c r="S144" s="13"/>
      <c r="T144" s="13"/>
      <c r="U144" s="13"/>
      <c r="V144" s="5"/>
    </row>
    <row r="145" spans="1:22" ht="12" customHeight="1" x14ac:dyDescent="0.2">
      <c r="J145" s="17"/>
      <c r="K145" s="17"/>
      <c r="L145" s="17"/>
      <c r="M145" s="5"/>
      <c r="N145" s="5"/>
      <c r="O145" s="13"/>
      <c r="P145" s="13"/>
      <c r="Q145" s="13"/>
      <c r="R145" s="13"/>
      <c r="S145" s="13"/>
      <c r="T145" s="13"/>
      <c r="U145" s="13"/>
      <c r="V145" s="5"/>
    </row>
    <row r="146" spans="1:22" ht="22.5" customHeight="1" x14ac:dyDescent="0.25">
      <c r="A146" s="234" t="s">
        <v>179</v>
      </c>
      <c r="C146" s="238" t="s">
        <v>104</v>
      </c>
      <c r="D146" s="238"/>
      <c r="E146" s="238"/>
      <c r="F146" s="238"/>
      <c r="G146" s="75" t="s">
        <v>126</v>
      </c>
      <c r="H146" s="75"/>
      <c r="I146" s="75"/>
      <c r="J146" s="75"/>
      <c r="K146" s="75"/>
      <c r="L146" s="75"/>
      <c r="M146" s="75" t="s">
        <v>161</v>
      </c>
      <c r="N146" s="5"/>
      <c r="O146" s="13"/>
      <c r="R146" s="75"/>
      <c r="S146" s="75"/>
      <c r="T146" s="75"/>
      <c r="U146" s="75"/>
      <c r="V146" s="75"/>
    </row>
    <row r="147" spans="1:22" s="5" customFormat="1" ht="14.25" customHeight="1" x14ac:dyDescent="0.2">
      <c r="A147" s="234"/>
    </row>
    <row r="148" spans="1:22" s="5" customFormat="1" x14ac:dyDescent="0.2"/>
    <row r="149" spans="1:22" s="5" customFormat="1" x14ac:dyDescent="0.2"/>
    <row r="150" spans="1:22" s="5" customFormat="1" x14ac:dyDescent="0.2"/>
    <row r="151" spans="1:22" s="5" customFormat="1" x14ac:dyDescent="0.2"/>
    <row r="152" spans="1:22" s="5" customFormat="1" x14ac:dyDescent="0.2"/>
    <row r="153" spans="1:22" s="5" customFormat="1" x14ac:dyDescent="0.2"/>
    <row r="154" spans="1:22" s="5" customFormat="1" x14ac:dyDescent="0.2"/>
    <row r="155" spans="1:22" s="5" customFormat="1" x14ac:dyDescent="0.2"/>
    <row r="156" spans="1:22" s="5" customFormat="1" x14ac:dyDescent="0.2"/>
    <row r="157" spans="1:22" s="5" customFormat="1" x14ac:dyDescent="0.2"/>
    <row r="158" spans="1:22" s="5" customFormat="1" ht="15" customHeight="1" x14ac:dyDescent="0.2">
      <c r="H158" s="21"/>
    </row>
    <row r="159" spans="1:22" s="5" customFormat="1" ht="4.5" customHeight="1" x14ac:dyDescent="0.2">
      <c r="H159" s="61"/>
    </row>
    <row r="160" spans="1:22" s="5" customFormat="1" ht="4.5" customHeight="1" x14ac:dyDescent="0.2">
      <c r="H160" s="61"/>
      <c r="I160" s="21"/>
      <c r="J160" s="21"/>
    </row>
    <row r="161" spans="1:10" s="5" customFormat="1" x14ac:dyDescent="0.2">
      <c r="I161" s="22"/>
      <c r="J161" s="22"/>
    </row>
    <row r="162" spans="1:10" s="5" customFormat="1" x14ac:dyDescent="0.2"/>
    <row r="163" spans="1:10" s="5" customFormat="1" x14ac:dyDescent="0.2"/>
    <row r="164" spans="1:10" s="5" customFormat="1" x14ac:dyDescent="0.2">
      <c r="J164" s="23"/>
    </row>
    <row r="165" spans="1:10" s="5" customFormat="1" x14ac:dyDescent="0.2"/>
    <row r="166" spans="1:10" s="5" customFormat="1" ht="18" customHeight="1" x14ac:dyDescent="0.2">
      <c r="A166" s="235" t="s">
        <v>145</v>
      </c>
      <c r="B166" s="235"/>
      <c r="C166" s="235"/>
      <c r="D166" s="235"/>
      <c r="E166" s="235"/>
      <c r="F166" s="235"/>
      <c r="G166" s="235"/>
      <c r="H166" s="235"/>
      <c r="I166" s="40"/>
      <c r="J166" s="40"/>
    </row>
    <row r="167" spans="1:10" s="5" customFormat="1" ht="18" customHeight="1" x14ac:dyDescent="0.2">
      <c r="A167" s="236"/>
      <c r="B167" s="236"/>
      <c r="C167" s="236"/>
      <c r="D167" s="236"/>
      <c r="E167" s="236"/>
      <c r="F167" s="236"/>
      <c r="G167" s="236"/>
      <c r="H167" s="236"/>
      <c r="I167" s="30"/>
      <c r="J167" s="30"/>
    </row>
    <row r="168" spans="1:10" s="5" customFormat="1" ht="12.75" customHeight="1" x14ac:dyDescent="0.2">
      <c r="A168" s="39"/>
      <c r="B168" s="39"/>
      <c r="C168" s="39"/>
      <c r="D168" s="39"/>
      <c r="E168" s="39"/>
      <c r="F168" s="39"/>
      <c r="G168" s="39"/>
      <c r="H168" s="39"/>
    </row>
    <row r="169" spans="1:10" s="5" customFormat="1" x14ac:dyDescent="0.2">
      <c r="A169" s="41" t="s">
        <v>76</v>
      </c>
      <c r="B169" s="20"/>
      <c r="C169" s="20"/>
      <c r="D169" s="20"/>
      <c r="E169" s="20"/>
      <c r="F169" s="20"/>
      <c r="H169" s="63"/>
    </row>
    <row r="170" spans="1:10" s="5" customFormat="1" ht="13.5" customHeight="1" x14ac:dyDescent="0.2">
      <c r="A170" s="42" t="s">
        <v>127</v>
      </c>
      <c r="B170" s="43"/>
      <c r="C170" s="43"/>
      <c r="D170" s="43"/>
      <c r="E170" s="43"/>
      <c r="F170" s="43"/>
      <c r="G170" s="40"/>
      <c r="H170" s="73"/>
      <c r="I170" s="40"/>
      <c r="J170" s="40"/>
    </row>
    <row r="171" spans="1:10" s="5" customFormat="1" x14ac:dyDescent="0.2">
      <c r="A171" s="67" t="s">
        <v>71</v>
      </c>
      <c r="B171" s="20"/>
      <c r="C171" s="245">
        <v>650</v>
      </c>
      <c r="D171" s="245">
        <v>697</v>
      </c>
      <c r="E171" s="245">
        <v>697</v>
      </c>
      <c r="F171" s="245">
        <v>661</v>
      </c>
      <c r="G171" s="245">
        <v>669</v>
      </c>
      <c r="H171" s="245">
        <v>604</v>
      </c>
      <c r="I171" s="246">
        <v>389</v>
      </c>
      <c r="J171" s="246">
        <v>272</v>
      </c>
    </row>
    <row r="172" spans="1:10" s="5" customFormat="1" x14ac:dyDescent="0.2">
      <c r="A172" s="67" t="s">
        <v>72</v>
      </c>
      <c r="B172" s="20"/>
      <c r="C172" s="245">
        <v>167.5</v>
      </c>
      <c r="D172" s="245">
        <v>167.5</v>
      </c>
      <c r="E172" s="245">
        <v>167.5</v>
      </c>
      <c r="F172" s="245">
        <v>262</v>
      </c>
      <c r="G172" s="245">
        <v>254</v>
      </c>
      <c r="H172" s="245">
        <v>59</v>
      </c>
      <c r="I172" s="245" t="s">
        <v>96</v>
      </c>
      <c r="J172" s="247" t="s">
        <v>96</v>
      </c>
    </row>
    <row r="173" spans="1:10" s="5" customFormat="1" x14ac:dyDescent="0.2">
      <c r="A173" s="67" t="s">
        <v>143</v>
      </c>
      <c r="B173" s="20"/>
      <c r="C173" s="245">
        <v>36</v>
      </c>
      <c r="D173" s="245">
        <v>44</v>
      </c>
      <c r="E173" s="245">
        <v>44</v>
      </c>
      <c r="F173" s="245">
        <v>44</v>
      </c>
      <c r="G173" s="245">
        <v>44</v>
      </c>
      <c r="H173" s="245" t="s">
        <v>96</v>
      </c>
      <c r="I173" s="245" t="s">
        <v>96</v>
      </c>
      <c r="J173" s="247" t="s">
        <v>96</v>
      </c>
    </row>
    <row r="174" spans="1:10" s="5" customFormat="1" x14ac:dyDescent="0.2">
      <c r="A174" s="67" t="s">
        <v>95</v>
      </c>
      <c r="B174" s="20"/>
      <c r="C174" s="245" t="s">
        <v>96</v>
      </c>
      <c r="D174" s="245" t="s">
        <v>96</v>
      </c>
      <c r="E174" s="245" t="s">
        <v>96</v>
      </c>
      <c r="F174" s="245" t="s">
        <v>96</v>
      </c>
      <c r="G174" s="245" t="s">
        <v>96</v>
      </c>
      <c r="H174" s="245">
        <v>157</v>
      </c>
      <c r="I174" s="246">
        <v>102</v>
      </c>
      <c r="J174" s="246">
        <v>117</v>
      </c>
    </row>
    <row r="175" spans="1:10" s="5" customFormat="1" x14ac:dyDescent="0.2">
      <c r="A175" s="67" t="s">
        <v>144</v>
      </c>
      <c r="B175" s="20"/>
      <c r="C175" s="245" t="s">
        <v>96</v>
      </c>
      <c r="D175" s="245" t="s">
        <v>96</v>
      </c>
      <c r="E175" s="245" t="s">
        <v>96</v>
      </c>
      <c r="F175" s="245" t="s">
        <v>96</v>
      </c>
      <c r="G175" s="245" t="s">
        <v>96</v>
      </c>
      <c r="H175" s="245">
        <v>116</v>
      </c>
      <c r="I175" s="245" t="s">
        <v>96</v>
      </c>
      <c r="J175" s="247" t="s">
        <v>96</v>
      </c>
    </row>
    <row r="176" spans="1:10" s="5" customFormat="1" x14ac:dyDescent="0.2">
      <c r="A176" s="68" t="s">
        <v>73</v>
      </c>
      <c r="B176" s="20"/>
      <c r="C176" s="245">
        <v>146.5</v>
      </c>
      <c r="D176" s="245">
        <v>91.5</v>
      </c>
      <c r="E176" s="245">
        <v>91.5</v>
      </c>
      <c r="F176" s="245">
        <v>33</v>
      </c>
      <c r="G176" s="245">
        <v>33</v>
      </c>
      <c r="H176" s="245">
        <v>33</v>
      </c>
      <c r="I176" s="245" t="s">
        <v>96</v>
      </c>
      <c r="J176" s="245" t="s">
        <v>96</v>
      </c>
    </row>
    <row r="177" spans="1:10" s="5" customFormat="1" x14ac:dyDescent="0.2">
      <c r="A177" s="68" t="s">
        <v>165</v>
      </c>
      <c r="B177" s="20"/>
      <c r="C177" s="245" t="s">
        <v>96</v>
      </c>
      <c r="D177" s="245" t="s">
        <v>96</v>
      </c>
      <c r="E177" s="245" t="s">
        <v>96</v>
      </c>
      <c r="F177" s="245" t="s">
        <v>96</v>
      </c>
      <c r="G177" s="245" t="s">
        <v>96</v>
      </c>
      <c r="H177" s="245" t="s">
        <v>96</v>
      </c>
      <c r="I177" s="246">
        <v>18</v>
      </c>
      <c r="J177" s="246">
        <v>18</v>
      </c>
    </row>
    <row r="178" spans="1:10" s="5" customFormat="1" x14ac:dyDescent="0.2">
      <c r="A178" s="68" t="s">
        <v>166</v>
      </c>
      <c r="B178" s="20"/>
      <c r="C178" s="245" t="s">
        <v>96</v>
      </c>
      <c r="D178" s="245" t="s">
        <v>96</v>
      </c>
      <c r="E178" s="245" t="s">
        <v>96</v>
      </c>
      <c r="F178" s="245" t="s">
        <v>96</v>
      </c>
      <c r="G178" s="245" t="s">
        <v>96</v>
      </c>
      <c r="H178" s="245" t="s">
        <v>96</v>
      </c>
      <c r="I178" s="246">
        <v>160</v>
      </c>
      <c r="J178" s="246">
        <v>160</v>
      </c>
    </row>
    <row r="179" spans="1:10" s="5" customFormat="1" x14ac:dyDescent="0.2">
      <c r="A179" s="71" t="s">
        <v>75</v>
      </c>
      <c r="B179" s="30"/>
      <c r="C179" s="248">
        <v>1000</v>
      </c>
      <c r="D179" s="249">
        <v>1000</v>
      </c>
      <c r="E179" s="249">
        <v>1000</v>
      </c>
      <c r="F179" s="249">
        <v>1000</v>
      </c>
      <c r="G179" s="249">
        <v>1000</v>
      </c>
      <c r="H179" s="249">
        <v>969</v>
      </c>
      <c r="I179" s="248">
        <v>669</v>
      </c>
      <c r="J179" s="248">
        <v>567</v>
      </c>
    </row>
    <row r="180" spans="1:10" s="5" customFormat="1" ht="6" customHeight="1" x14ac:dyDescent="0.2">
      <c r="A180" s="91"/>
      <c r="D180" s="90"/>
      <c r="E180" s="90"/>
      <c r="F180" s="90"/>
      <c r="G180" s="90"/>
      <c r="H180" s="90"/>
    </row>
    <row r="181" spans="1:10" s="5" customFormat="1" x14ac:dyDescent="0.2">
      <c r="A181" s="93" t="s">
        <v>139</v>
      </c>
      <c r="D181" s="90"/>
      <c r="E181" s="90"/>
      <c r="F181" s="90"/>
      <c r="G181" s="90"/>
      <c r="H181" s="90"/>
    </row>
    <row r="182" spans="1:10" s="5" customFormat="1" x14ac:dyDescent="0.2">
      <c r="A182" s="233" t="s">
        <v>138</v>
      </c>
      <c r="B182" s="233"/>
      <c r="C182" s="233"/>
      <c r="D182" s="90"/>
      <c r="E182" s="90"/>
      <c r="F182" s="90"/>
      <c r="G182" s="90"/>
      <c r="H182" s="90"/>
    </row>
    <row r="183" spans="1:10" s="5" customFormat="1" x14ac:dyDescent="0.2">
      <c r="A183" s="93" t="s">
        <v>167</v>
      </c>
      <c r="D183" s="18"/>
      <c r="E183" s="18"/>
      <c r="F183" s="18"/>
      <c r="G183" s="18"/>
    </row>
    <row r="184" spans="1:10" s="5" customFormat="1" x14ac:dyDescent="0.2">
      <c r="A184" s="67"/>
      <c r="D184" s="18"/>
      <c r="E184" s="18"/>
      <c r="F184" s="18"/>
      <c r="G184" s="18"/>
    </row>
    <row r="185" spans="1:10" s="5" customFormat="1" x14ac:dyDescent="0.2">
      <c r="A185" s="41" t="s">
        <v>130</v>
      </c>
      <c r="B185" s="20"/>
      <c r="C185" s="20"/>
      <c r="D185" s="20"/>
      <c r="E185" s="20"/>
      <c r="F185" s="20"/>
      <c r="H185" s="63"/>
    </row>
    <row r="186" spans="1:10" s="5" customFormat="1" x14ac:dyDescent="0.2">
      <c r="A186" s="42" t="s">
        <v>127</v>
      </c>
      <c r="B186" s="43"/>
      <c r="C186" s="250"/>
      <c r="D186" s="250"/>
      <c r="E186" s="250"/>
      <c r="F186" s="250"/>
      <c r="G186" s="251"/>
      <c r="H186" s="252"/>
      <c r="I186" s="251"/>
      <c r="J186" s="251"/>
    </row>
    <row r="187" spans="1:10" s="5" customFormat="1" x14ac:dyDescent="0.2">
      <c r="A187" s="67" t="s">
        <v>71</v>
      </c>
      <c r="B187" s="20"/>
      <c r="C187" s="253">
        <f>VLOOKUP(C$11&amp;$A$11,clinical,3,FALSE)/'Summary Report'!C$16</f>
        <v>639.29947267489729</v>
      </c>
      <c r="D187" s="253">
        <f>VLOOKUP(D$11&amp;$A$11,clinical,3,FALSE)/'Summary Report'!D$16</f>
        <v>675.00614561788052</v>
      </c>
      <c r="E187" s="253">
        <f>VLOOKUP(E$11&amp;$A$11,clinical,3,FALSE)/'Summary Report'!E$16</f>
        <v>681.25619557332595</v>
      </c>
      <c r="F187" s="253">
        <f>VLOOKUP(F$11&amp;$A$11,clinical,3,FALSE)/'Summary Report'!F$16</f>
        <v>646.63917829113927</v>
      </c>
      <c r="G187" s="253">
        <f>VLOOKUP(G$11&amp;$A$11,clinical,3,FALSE)/'Summary Report'!G$16</f>
        <v>647.09760655753075</v>
      </c>
      <c r="H187" s="253">
        <f>VLOOKUP(H$11&amp;$A$11,clinical,3,FALSE)/'Summary Report'!H$16</f>
        <v>577.51461514333573</v>
      </c>
      <c r="I187" s="253">
        <f>VLOOKUP(I$11&amp;$A$11,clinical,3,FALSE)/'Summary Report'!I$16</f>
        <v>376.11308346348414</v>
      </c>
      <c r="J187" s="253">
        <f>VLOOKUP(J$11&amp;$A$11,clinical,3,FALSE)/'Summary Report'!J$16</f>
        <v>263.59728238463327</v>
      </c>
    </row>
    <row r="188" spans="1:10" s="5" customFormat="1" x14ac:dyDescent="0.2">
      <c r="A188" s="67" t="s">
        <v>72</v>
      </c>
      <c r="B188" s="20"/>
      <c r="C188" s="253">
        <f>VLOOKUP(C$11&amp;$A$11,organisational,3,FALSE)/'Summary Report'!C$16</f>
        <v>160.4764224074074</v>
      </c>
      <c r="D188" s="253">
        <f>VLOOKUP(D$11&amp;$A$11,organisational,3,FALSE)/'Summary Report'!D$16</f>
        <v>161.09814192290159</v>
      </c>
      <c r="E188" s="253">
        <f>VLOOKUP(E$11&amp;$A$11,organisational,3,FALSE)/'Summary Report'!E$16</f>
        <v>162.38895941177176</v>
      </c>
      <c r="F188" s="253">
        <f>VLOOKUP(F$11&amp;$A$11,organisational,3,FALSE)/'Summary Report'!F$16</f>
        <v>253.35921949505212</v>
      </c>
      <c r="G188" s="253">
        <f>VLOOKUP(G$11&amp;$A$11,organisational,3,FALSE)/'Summary Report'!G$16</f>
        <v>247.19532908704883</v>
      </c>
      <c r="H188" s="253">
        <f>VLOOKUP(H$11&amp;$A$11,organisational,3,FALSE)/'Summary Report'!H$16</f>
        <v>57.776344086021503</v>
      </c>
      <c r="I188" s="253" t="s">
        <v>96</v>
      </c>
      <c r="J188" s="253" t="s">
        <v>96</v>
      </c>
    </row>
    <row r="189" spans="1:10" s="5" customFormat="1" x14ac:dyDescent="0.2">
      <c r="A189" s="67" t="s">
        <v>143</v>
      </c>
      <c r="B189" s="20"/>
      <c r="C189" s="253">
        <f>VLOOKUP(C$11&amp;$A$11,addserv,3,FALSE)/'Summary Report'!C$16</f>
        <v>35.378015534979426</v>
      </c>
      <c r="D189" s="253">
        <f>VLOOKUP(D$11&amp;$A$11,addserv,3,FALSE)/'Summary Report'!D$16</f>
        <v>42.480265433504485</v>
      </c>
      <c r="E189" s="253">
        <f>VLOOKUP(E$11&amp;$A$11,addserv,3,FALSE)/'Summary Report'!E$16</f>
        <v>43.145497754677756</v>
      </c>
      <c r="F189" s="253">
        <f>VLOOKUP(F$11&amp;$A$11,addserv,3,FALSE)/'Summary Report'!F$16</f>
        <v>42.703215189873418</v>
      </c>
      <c r="G189" s="253">
        <f>VLOOKUP(G$11&amp;$A$11,addserv,3,FALSE)/'Summary Report'!G$16</f>
        <v>42.702539394968156</v>
      </c>
      <c r="H189" s="253" t="s">
        <v>96</v>
      </c>
      <c r="I189" s="253" t="s">
        <v>96</v>
      </c>
      <c r="J189" s="253" t="s">
        <v>96</v>
      </c>
    </row>
    <row r="190" spans="1:10" s="5" customFormat="1" x14ac:dyDescent="0.2">
      <c r="A190" s="67" t="s">
        <v>95</v>
      </c>
      <c r="B190" s="20"/>
      <c r="C190" s="253" t="s">
        <v>96</v>
      </c>
      <c r="D190" s="253" t="s">
        <v>96</v>
      </c>
      <c r="E190" s="253" t="s">
        <v>96</v>
      </c>
      <c r="F190" s="253" t="s">
        <v>96</v>
      </c>
      <c r="G190" s="253" t="s">
        <v>96</v>
      </c>
      <c r="H190" s="253">
        <f>VLOOKUP(H$11&amp;$A$11,PHpoints,3,FALSE)/'Summary Report'!H$16</f>
        <v>151.44964830393891</v>
      </c>
      <c r="I190" s="253">
        <f>VLOOKUP(I$11&amp;$A$11,PHpoints,3,FALSE)/'Summary Report'!I$16</f>
        <v>98.446031466662234</v>
      </c>
      <c r="J190" s="253">
        <f>VLOOKUP(J$11&amp;$A$11,PHpoints,3,FALSE)/'Summary Report'!J$16</f>
        <v>112.44462646708178</v>
      </c>
    </row>
    <row r="191" spans="1:10" s="5" customFormat="1" x14ac:dyDescent="0.2">
      <c r="A191" s="67" t="s">
        <v>144</v>
      </c>
      <c r="B191" s="20"/>
      <c r="C191" s="253" t="s">
        <v>96</v>
      </c>
      <c r="D191" s="253" t="s">
        <v>96</v>
      </c>
      <c r="E191" s="253" t="s">
        <v>96</v>
      </c>
      <c r="F191" s="253" t="s">
        <v>96</v>
      </c>
      <c r="G191" s="253" t="s">
        <v>96</v>
      </c>
      <c r="H191" s="253">
        <f>VLOOKUP(H$11&amp;$A$11,QP,3,FALSE)/'Summary Report'!H$16</f>
        <v>109.62258064516129</v>
      </c>
      <c r="I191" s="253" t="s">
        <v>96</v>
      </c>
      <c r="J191" s="253" t="s">
        <v>96</v>
      </c>
    </row>
    <row r="192" spans="1:10" s="5" customFormat="1" x14ac:dyDescent="0.2">
      <c r="A192" s="68" t="s">
        <v>73</v>
      </c>
      <c r="B192" s="20"/>
      <c r="C192" s="253">
        <f>VLOOKUP(C$11&amp;$A$11,PE,3,FALSE)/'Summary Report'!C$16</f>
        <v>120.95033518518517</v>
      </c>
      <c r="D192" s="253">
        <f>VLOOKUP(D$11&amp;$A$11,PE,3,FALSE)/'Summary Report'!D$16</f>
        <v>73.345741955521177</v>
      </c>
      <c r="E192" s="253">
        <f>VLOOKUP(E$11&amp;$A$11,PE,3,FALSE)/'Summary Report'!E$16</f>
        <v>72.832789412066489</v>
      </c>
      <c r="F192" s="253">
        <f>VLOOKUP(F$11&amp;$A$11,PE,3,FALSE)/'Summary Report'!F$16</f>
        <v>32.791139240506332</v>
      </c>
      <c r="G192" s="253">
        <f>VLOOKUP(G$11&amp;$A$11,PE,3,FALSE)/'Summary Report'!G$16</f>
        <v>32.789808917197455</v>
      </c>
      <c r="H192" s="253">
        <f>VLOOKUP(H$11&amp;$A$11,PE,3,FALSE)/'Summary Report'!H$16</f>
        <v>32.50322580645161</v>
      </c>
      <c r="I192" s="253" t="s">
        <v>96</v>
      </c>
      <c r="J192" s="253" t="s">
        <v>96</v>
      </c>
    </row>
    <row r="193" spans="1:10" s="5" customFormat="1" x14ac:dyDescent="0.2">
      <c r="A193" s="68" t="s">
        <v>165</v>
      </c>
      <c r="B193" s="20"/>
      <c r="C193" s="253" t="s">
        <v>96</v>
      </c>
      <c r="D193" s="253" t="s">
        <v>96</v>
      </c>
      <c r="E193" s="253" t="s">
        <v>96</v>
      </c>
      <c r="F193" s="253" t="s">
        <v>96</v>
      </c>
      <c r="G193" s="253" t="s">
        <v>96</v>
      </c>
      <c r="H193" s="253" t="s">
        <v>96</v>
      </c>
      <c r="I193" s="253">
        <f>VLOOKUP(I$11&amp;$A$11,MM,3,FALSE)/'Summary Report'!I$16</f>
        <v>17.686274509803923</v>
      </c>
      <c r="J193" s="253">
        <f>VLOOKUP(J$11&amp;$A$11,MM,3,FALSE)/'Summary Report'!J$16</f>
        <v>17.144766146993319</v>
      </c>
    </row>
    <row r="194" spans="1:10" s="5" customFormat="1" x14ac:dyDescent="0.2">
      <c r="A194" s="68" t="s">
        <v>166</v>
      </c>
      <c r="B194" s="20"/>
      <c r="C194" s="253" t="s">
        <v>96</v>
      </c>
      <c r="D194" s="253" t="s">
        <v>96</v>
      </c>
      <c r="E194" s="253" t="s">
        <v>96</v>
      </c>
      <c r="F194" s="253" t="s">
        <v>96</v>
      </c>
      <c r="G194" s="253" t="s">
        <v>96</v>
      </c>
      <c r="H194" s="253" t="s">
        <v>96</v>
      </c>
      <c r="I194" s="253">
        <f>VLOOKUP(I$11&amp;$A$11,CND,3,FALSE)/'Summary Report'!I$16</f>
        <v>156.76470588235293</v>
      </c>
      <c r="J194" s="253">
        <f>VLOOKUP(J$11&amp;$A$11,CND,3,FALSE)/'Summary Report'!J$16</f>
        <v>154.28730512249444</v>
      </c>
    </row>
    <row r="195" spans="1:10" s="5" customFormat="1" x14ac:dyDescent="0.2">
      <c r="A195" s="71" t="s">
        <v>75</v>
      </c>
      <c r="B195" s="30"/>
      <c r="C195" s="254">
        <f>VLOOKUP(C$11&amp;$A$11,total,3,FALSE)/'Summary Report'!C$16</f>
        <v>956.10424580246899</v>
      </c>
      <c r="D195" s="254">
        <f>VLOOKUP(D$11&amp;$A$11,total,3,FALSE)/'Summary Report'!D$16</f>
        <v>951.9302949298077</v>
      </c>
      <c r="E195" s="254">
        <f>VLOOKUP(E$11&amp;$A$11,total,3,FALSE)/'Summary Report'!E$16</f>
        <v>959.62344215184203</v>
      </c>
      <c r="F195" s="254">
        <f>VLOOKUP(F$11&amp;$A$11,total,3,FALSE)/'Summary Report'!F$16</f>
        <v>975.49275221657115</v>
      </c>
      <c r="G195" s="254">
        <f>VLOOKUP(G$11&amp;$A$11,total,3,FALSE)/'Summary Report'!G$16</f>
        <v>969.78528395674527</v>
      </c>
      <c r="H195" s="254">
        <f>VLOOKUP(H$11&amp;$A$11,total,3,FALSE)/'Summary Report'!H$16</f>
        <v>928.86641398490895</v>
      </c>
      <c r="I195" s="254">
        <f>VLOOKUP(I$11&amp;$A$11,total,3,FALSE)/'Summary Report'!I$16</f>
        <v>649.0100953223033</v>
      </c>
      <c r="J195" s="254">
        <f>VLOOKUP(J$11&amp;$A$11,total,3,FALSE)/'Summary Report'!J$16</f>
        <v>547.47398012120289</v>
      </c>
    </row>
    <row r="196" spans="1:10" s="5" customFormat="1" ht="6" customHeight="1" x14ac:dyDescent="0.2">
      <c r="A196" s="91"/>
      <c r="D196" s="90"/>
      <c r="E196" s="90"/>
      <c r="F196" s="90"/>
      <c r="G196" s="90"/>
      <c r="H196" s="92"/>
    </row>
    <row r="197" spans="1:10" s="5" customFormat="1" ht="12.75" customHeight="1" x14ac:dyDescent="0.2">
      <c r="A197" s="93" t="s">
        <v>139</v>
      </c>
      <c r="D197" s="90"/>
      <c r="E197" s="90"/>
      <c r="F197" s="90"/>
      <c r="G197" s="90"/>
      <c r="H197" s="92"/>
    </row>
    <row r="198" spans="1:10" s="5" customFormat="1" ht="12.75" customHeight="1" x14ac:dyDescent="0.2">
      <c r="A198" s="233" t="s">
        <v>138</v>
      </c>
      <c r="B198" s="233"/>
      <c r="D198" s="90"/>
      <c r="E198" s="90"/>
      <c r="F198" s="90"/>
      <c r="G198" s="90"/>
      <c r="H198" s="92"/>
    </row>
    <row r="199" spans="1:10" s="5" customFormat="1" x14ac:dyDescent="0.2">
      <c r="A199" s="93" t="s">
        <v>167</v>
      </c>
      <c r="D199" s="90"/>
      <c r="E199" s="90"/>
      <c r="F199" s="90"/>
      <c r="G199" s="90"/>
      <c r="H199" s="92"/>
    </row>
    <row r="200" spans="1:10" s="5" customFormat="1" x14ac:dyDescent="0.2">
      <c r="D200" s="90"/>
      <c r="E200" s="90"/>
      <c r="F200" s="90"/>
      <c r="G200" s="90"/>
      <c r="H200" s="92"/>
    </row>
    <row r="201" spans="1:10" s="5" customFormat="1" x14ac:dyDescent="0.2">
      <c r="D201" s="90"/>
      <c r="E201" s="90"/>
      <c r="F201" s="90"/>
      <c r="G201" s="90"/>
      <c r="H201" s="92"/>
    </row>
    <row r="202" spans="1:10" s="5" customFormat="1" x14ac:dyDescent="0.2">
      <c r="A202" s="41" t="s">
        <v>132</v>
      </c>
      <c r="D202" s="18"/>
      <c r="E202" s="18"/>
      <c r="F202" s="18"/>
      <c r="G202" s="18"/>
    </row>
    <row r="203" spans="1:10" s="5" customFormat="1" ht="15" x14ac:dyDescent="0.25">
      <c r="A203" s="95" t="s">
        <v>141</v>
      </c>
      <c r="B203" s="44"/>
      <c r="C203" s="45"/>
      <c r="D203" s="58"/>
      <c r="E203" s="58"/>
      <c r="F203" s="58"/>
      <c r="G203" s="59"/>
      <c r="H203" s="40"/>
      <c r="I203" s="40"/>
      <c r="J203" s="40"/>
    </row>
    <row r="204" spans="1:10" x14ac:dyDescent="0.2">
      <c r="A204" s="67" t="s">
        <v>71</v>
      </c>
      <c r="B204" s="19"/>
      <c r="C204" s="255">
        <f>C187/C171</f>
        <v>0.98353765026907281</v>
      </c>
      <c r="D204" s="255">
        <f t="shared" ref="D204:J204" si="27">D187/D171</f>
        <v>0.96844497219208114</v>
      </c>
      <c r="E204" s="255">
        <f t="shared" si="27"/>
        <v>0.97741204529888948</v>
      </c>
      <c r="F204" s="255">
        <f t="shared" si="27"/>
        <v>0.97827409726344827</v>
      </c>
      <c r="G204" s="255">
        <f t="shared" si="27"/>
        <v>0.96726099634907436</v>
      </c>
      <c r="H204" s="255">
        <f t="shared" si="27"/>
        <v>0.95615002507174796</v>
      </c>
      <c r="I204" s="255">
        <f t="shared" si="27"/>
        <v>0.966871679854715</v>
      </c>
      <c r="J204" s="255">
        <f t="shared" si="27"/>
        <v>0.96910765582585767</v>
      </c>
    </row>
    <row r="205" spans="1:10" x14ac:dyDescent="0.2">
      <c r="A205" s="67" t="s">
        <v>72</v>
      </c>
      <c r="B205" s="5"/>
      <c r="C205" s="255">
        <f t="shared" ref="C205:H205" si="28">C188/C172</f>
        <v>0.95806819347705907</v>
      </c>
      <c r="D205" s="255">
        <f t="shared" si="28"/>
        <v>0.96177995177851694</v>
      </c>
      <c r="E205" s="255">
        <f t="shared" si="28"/>
        <v>0.96948632484639863</v>
      </c>
      <c r="F205" s="255">
        <f t="shared" si="28"/>
        <v>0.96701992173684015</v>
      </c>
      <c r="G205" s="255">
        <f t="shared" si="28"/>
        <v>0.97320995703562529</v>
      </c>
      <c r="H205" s="255">
        <f t="shared" si="28"/>
        <v>0.97926006925460174</v>
      </c>
      <c r="I205" s="245" t="s">
        <v>96</v>
      </c>
      <c r="J205" s="245" t="s">
        <v>96</v>
      </c>
    </row>
    <row r="206" spans="1:10" x14ac:dyDescent="0.2">
      <c r="A206" s="67" t="s">
        <v>143</v>
      </c>
      <c r="B206" s="5"/>
      <c r="C206" s="255">
        <f>C189/C173</f>
        <v>0.98272265374942847</v>
      </c>
      <c r="D206" s="255">
        <f>D189/D173</f>
        <v>0.96546057803419283</v>
      </c>
      <c r="E206" s="255">
        <f>E189/E173</f>
        <v>0.98057949442449444</v>
      </c>
      <c r="F206" s="255">
        <f>F189/F173</f>
        <v>0.97052761795166864</v>
      </c>
      <c r="G206" s="255">
        <f>G189/G173</f>
        <v>0.97051225897654902</v>
      </c>
      <c r="H206" s="245" t="s">
        <v>96</v>
      </c>
      <c r="I206" s="245" t="s">
        <v>96</v>
      </c>
      <c r="J206" s="245" t="s">
        <v>96</v>
      </c>
    </row>
    <row r="207" spans="1:10" x14ac:dyDescent="0.2">
      <c r="A207" s="67" t="s">
        <v>95</v>
      </c>
      <c r="B207" s="5"/>
      <c r="C207" s="245" t="s">
        <v>96</v>
      </c>
      <c r="D207" s="245" t="s">
        <v>96</v>
      </c>
      <c r="E207" s="245" t="s">
        <v>96</v>
      </c>
      <c r="F207" s="245" t="s">
        <v>96</v>
      </c>
      <c r="G207" s="245" t="s">
        <v>96</v>
      </c>
      <c r="H207" s="255">
        <f>H190/H174</f>
        <v>0.9646474414263625</v>
      </c>
      <c r="I207" s="255">
        <f>I190/I174</f>
        <v>0.96515717124178657</v>
      </c>
      <c r="J207" s="255">
        <f>J190/J174</f>
        <v>0.96106518347933145</v>
      </c>
    </row>
    <row r="208" spans="1:10" x14ac:dyDescent="0.2">
      <c r="A208" s="67" t="s">
        <v>144</v>
      </c>
      <c r="B208" s="5"/>
      <c r="C208" s="245" t="s">
        <v>96</v>
      </c>
      <c r="D208" s="245" t="s">
        <v>96</v>
      </c>
      <c r="E208" s="245" t="s">
        <v>96</v>
      </c>
      <c r="F208" s="245" t="s">
        <v>96</v>
      </c>
      <c r="G208" s="245" t="s">
        <v>96</v>
      </c>
      <c r="H208" s="255">
        <f>H191/H175</f>
        <v>0.94502224694104564</v>
      </c>
      <c r="I208" s="245" t="s">
        <v>96</v>
      </c>
      <c r="J208" s="245" t="s">
        <v>96</v>
      </c>
    </row>
    <row r="209" spans="1:10" x14ac:dyDescent="0.2">
      <c r="A209" s="68" t="s">
        <v>73</v>
      </c>
      <c r="B209" s="5"/>
      <c r="C209" s="255">
        <f>C192/C176</f>
        <v>0.8255995575780557</v>
      </c>
      <c r="D209" s="255">
        <f>D192/D176</f>
        <v>0.80159280825706203</v>
      </c>
      <c r="E209" s="255">
        <f>E192/E176</f>
        <v>0.79598676953078129</v>
      </c>
      <c r="F209" s="255">
        <f>F192/F176</f>
        <v>0.99367088607594944</v>
      </c>
      <c r="G209" s="255">
        <f>G192/G176</f>
        <v>0.99363057324840776</v>
      </c>
      <c r="H209" s="255">
        <f>H192/H176</f>
        <v>0.98494623655913971</v>
      </c>
      <c r="I209" s="245" t="s">
        <v>96</v>
      </c>
      <c r="J209" s="245" t="s">
        <v>96</v>
      </c>
    </row>
    <row r="210" spans="1:10" x14ac:dyDescent="0.2">
      <c r="A210" s="68" t="s">
        <v>165</v>
      </c>
      <c r="B210" s="5"/>
      <c r="C210" s="245" t="s">
        <v>96</v>
      </c>
      <c r="D210" s="245" t="s">
        <v>96</v>
      </c>
      <c r="E210" s="245" t="s">
        <v>96</v>
      </c>
      <c r="F210" s="245" t="s">
        <v>96</v>
      </c>
      <c r="G210" s="245" t="s">
        <v>96</v>
      </c>
      <c r="H210" s="245" t="s">
        <v>96</v>
      </c>
      <c r="I210" s="255">
        <f>I193/I177</f>
        <v>0.98257080610021796</v>
      </c>
      <c r="J210" s="255">
        <f>J193/J177</f>
        <v>0.9524870081662955</v>
      </c>
    </row>
    <row r="211" spans="1:10" x14ac:dyDescent="0.2">
      <c r="A211" s="68" t="s">
        <v>166</v>
      </c>
      <c r="B211" s="5"/>
      <c r="C211" s="245" t="s">
        <v>96</v>
      </c>
      <c r="D211" s="245" t="s">
        <v>96</v>
      </c>
      <c r="E211" s="245" t="s">
        <v>96</v>
      </c>
      <c r="F211" s="245" t="s">
        <v>96</v>
      </c>
      <c r="G211" s="245" t="s">
        <v>96</v>
      </c>
      <c r="H211" s="245" t="s">
        <v>96</v>
      </c>
      <c r="I211" s="255">
        <f>I194/I178</f>
        <v>0.97977941176470584</v>
      </c>
      <c r="J211" s="255">
        <f>J194/J178</f>
        <v>0.96429565701559028</v>
      </c>
    </row>
    <row r="212" spans="1:10" x14ac:dyDescent="0.2">
      <c r="A212" s="71" t="s">
        <v>75</v>
      </c>
      <c r="B212" s="30"/>
      <c r="C212" s="256">
        <f t="shared" ref="C212:J212" si="29">C195/C179</f>
        <v>0.956104245802469</v>
      </c>
      <c r="D212" s="256">
        <f t="shared" si="29"/>
        <v>0.95193029492980774</v>
      </c>
      <c r="E212" s="256">
        <f t="shared" si="29"/>
        <v>0.95962344215184203</v>
      </c>
      <c r="F212" s="256">
        <f t="shared" si="29"/>
        <v>0.97549275221657117</v>
      </c>
      <c r="G212" s="256">
        <f t="shared" si="29"/>
        <v>0.96978528395674524</v>
      </c>
      <c r="H212" s="256">
        <f t="shared" si="29"/>
        <v>0.95858247057266144</v>
      </c>
      <c r="I212" s="256">
        <f t="shared" si="29"/>
        <v>0.9701197239496312</v>
      </c>
      <c r="J212" s="256">
        <f t="shared" si="29"/>
        <v>0.96556257516967003</v>
      </c>
    </row>
    <row r="213" spans="1:10" ht="6" customHeight="1" x14ac:dyDescent="0.2">
      <c r="J213" s="5"/>
    </row>
    <row r="214" spans="1:10" x14ac:dyDescent="0.2">
      <c r="A214" s="233" t="s">
        <v>139</v>
      </c>
      <c r="B214" s="233"/>
      <c r="C214" s="233"/>
      <c r="J214" s="5"/>
    </row>
    <row r="215" spans="1:10" x14ac:dyDescent="0.2">
      <c r="A215" s="233" t="s">
        <v>138</v>
      </c>
      <c r="B215" s="233"/>
      <c r="C215" s="233"/>
      <c r="J215" s="5"/>
    </row>
    <row r="216" spans="1:10" x14ac:dyDescent="0.2">
      <c r="A216" s="93" t="s">
        <v>167</v>
      </c>
      <c r="J216" s="5"/>
    </row>
    <row r="217" spans="1:10" x14ac:dyDescent="0.2">
      <c r="D217" s="60"/>
      <c r="E217" s="60"/>
      <c r="F217" s="60"/>
      <c r="G217" s="60"/>
      <c r="J217" s="5"/>
    </row>
    <row r="218" spans="1:10" x14ac:dyDescent="0.2">
      <c r="D218" s="60"/>
      <c r="E218" s="60"/>
      <c r="F218" s="60"/>
      <c r="G218" s="60"/>
    </row>
  </sheetData>
  <sheetProtection password="DF57" sheet="1" objects="1" scenarios="1"/>
  <sortState ref="A38:H53">
    <sortCondition ref="A38:A53"/>
  </sortState>
  <mergeCells count="13">
    <mergeCell ref="M109:U110"/>
    <mergeCell ref="A146:A147"/>
    <mergeCell ref="D21:G21"/>
    <mergeCell ref="C146:F146"/>
    <mergeCell ref="C91:E91"/>
    <mergeCell ref="C109:E109"/>
    <mergeCell ref="C8:J8"/>
    <mergeCell ref="A214:C214"/>
    <mergeCell ref="A215:C215"/>
    <mergeCell ref="A182:C182"/>
    <mergeCell ref="A198:B198"/>
    <mergeCell ref="C127:E128"/>
    <mergeCell ref="A166:H167"/>
  </mergeCells>
  <pageMargins left="0.15748031496062992" right="0.15748031496062992" top="0.23622047244094491" bottom="0.23622047244094491" header="0.15748031496062992" footer="0.15748031496062992"/>
  <pageSetup paperSize="8" scale="77" orientation="landscape" r:id="rId1"/>
  <ignoredErrors>
    <ignoredError sqref="C39:J54 C65:J80 C204:J212 C187:J195 C16:J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977" r:id="rId4" name="Option Button 185">
              <controlPr defaultSize="0" autoFill="0" autoLine="0" autoPict="0">
                <anchor moveWithCells="1">
                  <from>
                    <xdr:col>3</xdr:col>
                    <xdr:colOff>885825</xdr:colOff>
                    <xdr:row>3</xdr:row>
                    <xdr:rowOff>38100</xdr:rowOff>
                  </from>
                  <to>
                    <xdr:col>4</xdr:col>
                    <xdr:colOff>409575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8" r:id="rId5" name="Option Button 186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38100</xdr:rowOff>
                  </from>
                  <to>
                    <xdr:col>3</xdr:col>
                    <xdr:colOff>161925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9" r:id="rId6" name="Option Button 187">
              <controlPr defaultSize="0" autoFill="0" autoLine="0" autoPict="0">
                <anchor moveWithCells="1">
                  <from>
                    <xdr:col>5</xdr:col>
                    <xdr:colOff>85725</xdr:colOff>
                    <xdr:row>3</xdr:row>
                    <xdr:rowOff>28575</xdr:rowOff>
                  </from>
                  <to>
                    <xdr:col>5</xdr:col>
                    <xdr:colOff>1333500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80" r:id="rId7" name="Option Button 188">
              <controlPr defaultSize="0" autoFill="0" autoLine="0" autoPict="0">
                <anchor moveWithCells="1">
                  <from>
                    <xdr:col>6</xdr:col>
                    <xdr:colOff>828675</xdr:colOff>
                    <xdr:row>3</xdr:row>
                    <xdr:rowOff>38100</xdr:rowOff>
                  </from>
                  <to>
                    <xdr:col>7</xdr:col>
                    <xdr:colOff>704850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81" r:id="rId8" name="Option Button 189">
              <controlPr defaultSize="0" autoFill="0" autoLine="0" autoPict="0">
                <anchor moveWithCells="1">
                  <from>
                    <xdr:col>2</xdr:col>
                    <xdr:colOff>57150</xdr:colOff>
                    <xdr:row>4</xdr:row>
                    <xdr:rowOff>76200</xdr:rowOff>
                  </from>
                  <to>
                    <xdr:col>2</xdr:col>
                    <xdr:colOff>828675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4" r:id="rId9" name="Option Button 202">
              <controlPr defaultSize="0" autoFill="0" autoLine="0" autoPict="0">
                <anchor moveWithCells="1">
                  <from>
                    <xdr:col>3</xdr:col>
                    <xdr:colOff>885825</xdr:colOff>
                    <xdr:row>4</xdr:row>
                    <xdr:rowOff>95250</xdr:rowOff>
                  </from>
                  <to>
                    <xdr:col>4</xdr:col>
                    <xdr:colOff>285750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5" r:id="rId10" name="Option Button 203">
              <controlPr defaultSize="0" autoFill="0" autoLine="0" autoPict="0">
                <anchor moveWithCells="1">
                  <from>
                    <xdr:col>5</xdr:col>
                    <xdr:colOff>85725</xdr:colOff>
                    <xdr:row>4</xdr:row>
                    <xdr:rowOff>95250</xdr:rowOff>
                  </from>
                  <to>
                    <xdr:col>5</xdr:col>
                    <xdr:colOff>762000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231" r:id="rId11" name="Option Button 8071">
              <controlPr defaultSize="0" autoFill="0" autoLine="0" autoPict="0">
                <anchor moveWithCells="1">
                  <from>
                    <xdr:col>6</xdr:col>
                    <xdr:colOff>828675</xdr:colOff>
                    <xdr:row>4</xdr:row>
                    <xdr:rowOff>85725</xdr:rowOff>
                  </from>
                  <to>
                    <xdr:col>7</xdr:col>
                    <xdr:colOff>647700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D799"/>
  <sheetViews>
    <sheetView zoomScale="60" zoomScaleNormal="60" workbookViewId="0">
      <pane xSplit="3" topLeftCell="L1" activePane="topRight" state="frozen"/>
      <selection pane="topRight" activeCell="BC24" sqref="BC24"/>
    </sheetView>
  </sheetViews>
  <sheetFormatPr defaultRowHeight="16.5" x14ac:dyDescent="0.3"/>
  <cols>
    <col min="1" max="1" width="23.375" style="104" hidden="1" customWidth="1"/>
    <col min="2" max="2" width="32.625" style="104" hidden="1" customWidth="1"/>
    <col min="3" max="3" width="29.25" style="104" hidden="1" customWidth="1"/>
    <col min="4" max="4" width="26.375" style="106" hidden="1" customWidth="1"/>
    <col min="5" max="5" width="9.625" style="104" hidden="1" customWidth="1"/>
    <col min="6" max="7" width="0" style="104" hidden="1" customWidth="1"/>
    <col min="8" max="9" width="0" style="195" hidden="1" customWidth="1"/>
    <col min="10" max="22" width="0" style="104" hidden="1" customWidth="1"/>
    <col min="23" max="28" width="16" style="104" hidden="1" customWidth="1"/>
    <col min="29" max="38" width="0" style="104" hidden="1" customWidth="1"/>
    <col min="39" max="39" width="11" style="104" hidden="1" customWidth="1"/>
    <col min="40" max="48" width="0" style="104" hidden="1" customWidth="1"/>
    <col min="49" max="80" width="9" style="104"/>
    <col min="81" max="81" width="21.875" style="104" customWidth="1"/>
    <col min="82" max="98" width="9" style="104"/>
    <col min="99" max="99" width="11.75" style="104" customWidth="1"/>
    <col min="100" max="16384" width="9" style="104"/>
  </cols>
  <sheetData>
    <row r="1" spans="1:108" ht="15" x14ac:dyDescent="0.25">
      <c r="A1" s="104">
        <v>1</v>
      </c>
      <c r="B1" s="104">
        <v>2</v>
      </c>
      <c r="C1" s="104">
        <v>3</v>
      </c>
      <c r="D1" s="104">
        <v>4</v>
      </c>
      <c r="E1" s="104">
        <v>5</v>
      </c>
      <c r="F1" s="104">
        <v>6</v>
      </c>
      <c r="G1" s="104">
        <v>7</v>
      </c>
      <c r="H1" s="104">
        <v>8</v>
      </c>
      <c r="I1" s="104">
        <v>9</v>
      </c>
      <c r="J1" s="104">
        <v>10</v>
      </c>
      <c r="K1" s="104">
        <v>11</v>
      </c>
      <c r="L1" s="104">
        <v>12</v>
      </c>
      <c r="M1" s="104">
        <v>13</v>
      </c>
      <c r="N1" s="104">
        <v>14</v>
      </c>
      <c r="O1" s="104">
        <v>15</v>
      </c>
      <c r="P1" s="104">
        <v>16</v>
      </c>
      <c r="Q1" s="104">
        <v>17</v>
      </c>
      <c r="R1" s="104">
        <v>18</v>
      </c>
      <c r="S1" s="104">
        <v>19</v>
      </c>
      <c r="T1" s="104">
        <v>20</v>
      </c>
      <c r="U1" s="104">
        <v>21</v>
      </c>
      <c r="V1" s="104">
        <v>22</v>
      </c>
      <c r="W1" s="104">
        <v>23</v>
      </c>
      <c r="X1" s="104">
        <v>24</v>
      </c>
      <c r="Y1" s="104">
        <v>25</v>
      </c>
      <c r="Z1" s="104">
        <v>26</v>
      </c>
      <c r="AA1" s="104">
        <v>27</v>
      </c>
      <c r="AB1" s="104">
        <v>28</v>
      </c>
      <c r="AC1" s="104">
        <v>29</v>
      </c>
      <c r="AD1" s="104">
        <v>30</v>
      </c>
      <c r="AE1" s="104">
        <v>31</v>
      </c>
      <c r="AF1" s="104">
        <v>32</v>
      </c>
      <c r="AG1" s="104">
        <v>33</v>
      </c>
      <c r="AH1" s="104">
        <v>34</v>
      </c>
      <c r="AI1" s="104">
        <v>35</v>
      </c>
      <c r="AJ1" s="104">
        <v>36</v>
      </c>
      <c r="AK1" s="104">
        <v>37</v>
      </c>
      <c r="AL1" s="104">
        <v>38</v>
      </c>
      <c r="AM1" s="104">
        <v>39</v>
      </c>
      <c r="AN1" s="104">
        <v>40</v>
      </c>
      <c r="AO1" s="104">
        <v>41</v>
      </c>
      <c r="AP1" s="104">
        <v>42</v>
      </c>
      <c r="AQ1" s="104">
        <v>43</v>
      </c>
      <c r="AR1" s="104">
        <v>44</v>
      </c>
      <c r="AS1" s="104">
        <v>45</v>
      </c>
      <c r="AT1" s="104">
        <v>46</v>
      </c>
      <c r="AU1" s="104">
        <v>47</v>
      </c>
      <c r="AV1" s="104">
        <v>48</v>
      </c>
    </row>
    <row r="2" spans="1:108" ht="15" x14ac:dyDescent="0.25">
      <c r="B2" s="194" t="s">
        <v>16</v>
      </c>
      <c r="C2" s="194" t="s">
        <v>17</v>
      </c>
      <c r="D2" s="194" t="s">
        <v>18</v>
      </c>
      <c r="E2" s="194" t="s">
        <v>19</v>
      </c>
      <c r="F2" s="69" t="s">
        <v>20</v>
      </c>
      <c r="G2" s="69" t="s">
        <v>83</v>
      </c>
      <c r="H2" s="194" t="s">
        <v>21</v>
      </c>
      <c r="I2" s="194" t="s">
        <v>22</v>
      </c>
      <c r="J2" s="194" t="s">
        <v>23</v>
      </c>
      <c r="K2" s="194" t="s">
        <v>24</v>
      </c>
      <c r="L2" s="194" t="s">
        <v>171</v>
      </c>
      <c r="M2" s="194" t="s">
        <v>172</v>
      </c>
      <c r="N2" s="194" t="s">
        <v>25</v>
      </c>
      <c r="O2" s="194" t="s">
        <v>85</v>
      </c>
      <c r="P2" s="194" t="s">
        <v>26</v>
      </c>
      <c r="Q2" s="194" t="s">
        <v>27</v>
      </c>
      <c r="R2" s="194" t="s">
        <v>86</v>
      </c>
      <c r="S2" s="194" t="s">
        <v>173</v>
      </c>
      <c r="T2" s="194" t="s">
        <v>28</v>
      </c>
      <c r="U2" s="194" t="s">
        <v>29</v>
      </c>
      <c r="V2" s="194" t="s">
        <v>30</v>
      </c>
      <c r="W2" s="194" t="s">
        <v>32</v>
      </c>
      <c r="X2" s="194" t="s">
        <v>84</v>
      </c>
      <c r="Y2" s="194" t="s">
        <v>31</v>
      </c>
      <c r="Z2" s="194" t="s">
        <v>87</v>
      </c>
      <c r="AA2" s="194" t="s">
        <v>88</v>
      </c>
      <c r="AB2" s="194" t="s">
        <v>174</v>
      </c>
      <c r="AC2" s="194" t="s">
        <v>33</v>
      </c>
      <c r="AD2" s="3"/>
      <c r="AE2" s="3"/>
      <c r="AF2" s="3"/>
      <c r="AG2" s="199" t="s">
        <v>18</v>
      </c>
      <c r="AH2" s="199" t="s">
        <v>19</v>
      </c>
      <c r="AI2" s="199" t="s">
        <v>83</v>
      </c>
      <c r="AJ2" s="199" t="s">
        <v>21</v>
      </c>
      <c r="AK2" s="199" t="s">
        <v>22</v>
      </c>
      <c r="AL2" s="199" t="s">
        <v>23</v>
      </c>
      <c r="AM2" s="199" t="s">
        <v>24</v>
      </c>
      <c r="AN2" s="199" t="s">
        <v>82</v>
      </c>
      <c r="AO2" s="200" t="s">
        <v>51</v>
      </c>
      <c r="AP2" s="200" t="s">
        <v>50</v>
      </c>
      <c r="AQ2" s="199" t="s">
        <v>28</v>
      </c>
      <c r="AR2" s="199" t="s">
        <v>29</v>
      </c>
      <c r="AS2" s="199" t="s">
        <v>30</v>
      </c>
      <c r="AT2" s="200" t="s">
        <v>53</v>
      </c>
      <c r="AU2" s="200" t="s">
        <v>52</v>
      </c>
      <c r="AV2" s="199" t="s">
        <v>33</v>
      </c>
      <c r="BB2" s="119"/>
      <c r="CC2" s="119"/>
      <c r="CL2" s="119"/>
      <c r="CU2" s="119"/>
    </row>
    <row r="3" spans="1:108" ht="15" x14ac:dyDescent="0.25">
      <c r="A3" s="104" t="str">
        <f>B3&amp;C3</f>
        <v>2007Wales</v>
      </c>
      <c r="B3" s="208">
        <v>2007</v>
      </c>
      <c r="C3" s="209" t="s">
        <v>55</v>
      </c>
      <c r="D3" s="206"/>
      <c r="E3" s="206"/>
      <c r="F3" s="66"/>
      <c r="G3" s="6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7"/>
      <c r="AE3" s="207"/>
      <c r="AF3" s="207"/>
      <c r="AG3" s="210">
        <f>SUM(AG4:AG10)</f>
        <v>50193</v>
      </c>
      <c r="AH3" s="210">
        <f t="shared" ref="AH3:AV3" si="0">SUM(AH4:AH10)</f>
        <v>203636</v>
      </c>
      <c r="AI3" s="210">
        <f t="shared" si="0"/>
        <v>444676</v>
      </c>
      <c r="AJ3" s="210">
        <f t="shared" si="0"/>
        <v>133607</v>
      </c>
      <c r="AK3" s="210">
        <f t="shared" si="0"/>
        <v>60442</v>
      </c>
      <c r="AL3" s="210">
        <f t="shared" si="0"/>
        <v>13234</v>
      </c>
      <c r="AM3" s="210">
        <f t="shared" si="0"/>
        <v>131119</v>
      </c>
      <c r="AN3" s="210">
        <f t="shared" si="0"/>
        <v>22816</v>
      </c>
      <c r="AO3" s="210">
        <f t="shared" si="0"/>
        <v>30563</v>
      </c>
      <c r="AP3" s="210">
        <f t="shared" si="0"/>
        <v>15799</v>
      </c>
      <c r="AQ3" s="210">
        <f t="shared" si="0"/>
        <v>22551</v>
      </c>
      <c r="AR3" s="210">
        <f t="shared" si="0"/>
        <v>300480</v>
      </c>
      <c r="AS3" s="210">
        <f t="shared" si="0"/>
        <v>3206</v>
      </c>
      <c r="AT3" s="210">
        <f t="shared" si="0"/>
        <v>0</v>
      </c>
      <c r="AU3" s="210">
        <f t="shared" si="0"/>
        <v>695939</v>
      </c>
      <c r="AV3" s="210">
        <f t="shared" si="0"/>
        <v>61448</v>
      </c>
      <c r="BB3" s="119"/>
      <c r="CC3" s="119"/>
      <c r="CL3" s="119"/>
      <c r="CU3" s="119"/>
    </row>
    <row r="4" spans="1:108" ht="15" x14ac:dyDescent="0.25">
      <c r="A4" s="104" t="str">
        <f>B4&amp;C4</f>
        <v>2007ABM ULHB</v>
      </c>
      <c r="B4" s="196">
        <v>2007</v>
      </c>
      <c r="C4" s="197" t="s">
        <v>34</v>
      </c>
      <c r="D4" s="196">
        <v>9799</v>
      </c>
      <c r="E4" s="196">
        <v>38432</v>
      </c>
      <c r="F4" s="64">
        <v>75043</v>
      </c>
      <c r="G4" s="140"/>
      <c r="H4" s="196">
        <v>23947</v>
      </c>
      <c r="I4" s="196">
        <v>10177</v>
      </c>
      <c r="J4" s="196">
        <v>2280</v>
      </c>
      <c r="K4" s="196">
        <v>24858</v>
      </c>
      <c r="L4" s="196">
        <v>4134</v>
      </c>
      <c r="M4" s="198"/>
      <c r="N4" s="196">
        <v>5840</v>
      </c>
      <c r="O4" s="198"/>
      <c r="P4" s="196">
        <v>3482</v>
      </c>
      <c r="Q4" s="198"/>
      <c r="R4" s="198"/>
      <c r="S4" s="198"/>
      <c r="T4" s="196">
        <v>4396</v>
      </c>
      <c r="U4" s="196">
        <v>50231</v>
      </c>
      <c r="V4" s="196">
        <v>558</v>
      </c>
      <c r="W4" s="196">
        <v>121885</v>
      </c>
      <c r="X4" s="198"/>
      <c r="Y4" s="198"/>
      <c r="Z4" s="198"/>
      <c r="AA4" s="198"/>
      <c r="AB4" s="198"/>
      <c r="AC4" s="196">
        <v>11523</v>
      </c>
      <c r="AD4" s="4"/>
      <c r="AE4" s="4"/>
      <c r="AF4" s="4"/>
      <c r="AG4" s="201">
        <f>D4</f>
        <v>9799</v>
      </c>
      <c r="AH4" s="201">
        <f t="shared" ref="AH4:AH39" si="1">E4</f>
        <v>38432</v>
      </c>
      <c r="AI4" s="201">
        <f t="shared" ref="AI4:AI39" si="2">F4</f>
        <v>75043</v>
      </c>
      <c r="AJ4" s="201">
        <f>H4</f>
        <v>23947</v>
      </c>
      <c r="AK4" s="201">
        <f>I4</f>
        <v>10177</v>
      </c>
      <c r="AL4" s="201">
        <f>J4</f>
        <v>2280</v>
      </c>
      <c r="AM4" s="201">
        <f>K4</f>
        <v>24858</v>
      </c>
      <c r="AN4" s="201">
        <f>L4</f>
        <v>4134</v>
      </c>
      <c r="AO4" s="201">
        <f>M4+N4+O4+R4+S4</f>
        <v>5840</v>
      </c>
      <c r="AP4" s="201">
        <f>P4+Q4</f>
        <v>3482</v>
      </c>
      <c r="AQ4" s="201">
        <f>T4</f>
        <v>4396</v>
      </c>
      <c r="AR4" s="201">
        <f>U4</f>
        <v>50231</v>
      </c>
      <c r="AS4" s="201">
        <f>V4</f>
        <v>558</v>
      </c>
      <c r="AT4" s="201">
        <f>Y4+Z4+AB4</f>
        <v>0</v>
      </c>
      <c r="AU4" s="201">
        <f>W4+X4+AA4</f>
        <v>121885</v>
      </c>
      <c r="AV4" s="201">
        <f>AC4</f>
        <v>11523</v>
      </c>
      <c r="CC4" s="141"/>
      <c r="CU4" s="120"/>
    </row>
    <row r="5" spans="1:108" ht="15" x14ac:dyDescent="0.25">
      <c r="A5" s="104" t="str">
        <f t="shared" ref="A5:A77" si="3">B5&amp;C5</f>
        <v>2007Aneurin Bevan LHB</v>
      </c>
      <c r="B5" s="196">
        <v>2007</v>
      </c>
      <c r="C5" s="197" t="s">
        <v>35</v>
      </c>
      <c r="D5" s="196">
        <v>8712</v>
      </c>
      <c r="E5" s="196">
        <v>38497</v>
      </c>
      <c r="F5" s="64">
        <v>87315</v>
      </c>
      <c r="G5" s="140"/>
      <c r="H5" s="196">
        <v>25380</v>
      </c>
      <c r="I5" s="196">
        <v>11235</v>
      </c>
      <c r="J5" s="196">
        <v>2502</v>
      </c>
      <c r="K5" s="196">
        <v>27127</v>
      </c>
      <c r="L5" s="196">
        <v>4314</v>
      </c>
      <c r="M5" s="198"/>
      <c r="N5" s="196">
        <v>5898</v>
      </c>
      <c r="O5" s="198"/>
      <c r="P5" s="196">
        <v>2655</v>
      </c>
      <c r="Q5" s="198"/>
      <c r="R5" s="198"/>
      <c r="S5" s="198"/>
      <c r="T5" s="196">
        <v>4411</v>
      </c>
      <c r="U5" s="196">
        <v>64975</v>
      </c>
      <c r="V5" s="196">
        <v>796</v>
      </c>
      <c r="W5" s="196">
        <v>134309</v>
      </c>
      <c r="X5" s="198"/>
      <c r="Y5" s="198"/>
      <c r="Z5" s="198"/>
      <c r="AA5" s="198"/>
      <c r="AB5" s="198"/>
      <c r="AC5" s="196">
        <v>10902</v>
      </c>
      <c r="AD5" s="4"/>
      <c r="AE5" s="4"/>
      <c r="AF5" s="4"/>
      <c r="AG5" s="201">
        <f t="shared" ref="AG5:AG39" si="4">D5</f>
        <v>8712</v>
      </c>
      <c r="AH5" s="201">
        <f t="shared" si="1"/>
        <v>38497</v>
      </c>
      <c r="AI5" s="201">
        <f t="shared" si="2"/>
        <v>87315</v>
      </c>
      <c r="AJ5" s="201">
        <f t="shared" ref="AJ5:AJ40" si="5">H5</f>
        <v>25380</v>
      </c>
      <c r="AK5" s="201">
        <f t="shared" ref="AK5:AK40" si="6">I5</f>
        <v>11235</v>
      </c>
      <c r="AL5" s="201">
        <f t="shared" ref="AL5:AL77" si="7">J5</f>
        <v>2502</v>
      </c>
      <c r="AM5" s="201">
        <f t="shared" ref="AM5:AM77" si="8">K5</f>
        <v>27127</v>
      </c>
      <c r="AN5" s="201">
        <f t="shared" ref="AN5:AN77" si="9">L5</f>
        <v>4314</v>
      </c>
      <c r="AO5" s="201">
        <f t="shared" ref="AO5:AO77" si="10">M5+N5+O5+R5+S5</f>
        <v>5898</v>
      </c>
      <c r="AP5" s="201">
        <f t="shared" ref="AP5:AP77" si="11">P5+Q5</f>
        <v>2655</v>
      </c>
      <c r="AQ5" s="201">
        <f t="shared" ref="AQ5:AQ77" si="12">T5</f>
        <v>4411</v>
      </c>
      <c r="AR5" s="201">
        <f t="shared" ref="AR5:AR77" si="13">U5</f>
        <v>64975</v>
      </c>
      <c r="AS5" s="201">
        <f t="shared" ref="AS5:AS77" si="14">V5</f>
        <v>796</v>
      </c>
      <c r="AT5" s="201">
        <f t="shared" ref="AT5:AT77" si="15">Y5+Z5+AB5</f>
        <v>0</v>
      </c>
      <c r="AU5" s="201">
        <f t="shared" ref="AU5:AU77" si="16">W5+X5+AA5</f>
        <v>134309</v>
      </c>
      <c r="AV5" s="201">
        <f t="shared" ref="AV5:AV77" si="17">AC5</f>
        <v>10902</v>
      </c>
      <c r="CC5" s="141"/>
      <c r="CU5" s="120"/>
    </row>
    <row r="6" spans="1:108" ht="15" x14ac:dyDescent="0.25">
      <c r="A6" s="104" t="str">
        <f t="shared" si="3"/>
        <v>2007Betsi Cadwaladr ULHB</v>
      </c>
      <c r="B6" s="196">
        <v>2007</v>
      </c>
      <c r="C6" s="197" t="s">
        <v>36</v>
      </c>
      <c r="D6" s="196">
        <v>11291</v>
      </c>
      <c r="E6" s="196">
        <v>44277</v>
      </c>
      <c r="F6" s="64">
        <v>99996</v>
      </c>
      <c r="G6" s="140"/>
      <c r="H6" s="196">
        <v>31030</v>
      </c>
      <c r="I6" s="196">
        <v>15023</v>
      </c>
      <c r="J6" s="196">
        <v>3022</v>
      </c>
      <c r="K6" s="196">
        <v>27279</v>
      </c>
      <c r="L6" s="196">
        <v>5017</v>
      </c>
      <c r="M6" s="198"/>
      <c r="N6" s="196">
        <v>6394</v>
      </c>
      <c r="O6" s="198"/>
      <c r="P6" s="196">
        <v>3287</v>
      </c>
      <c r="Q6" s="198"/>
      <c r="R6" s="198"/>
      <c r="S6" s="198"/>
      <c r="T6" s="196">
        <v>4343</v>
      </c>
      <c r="U6" s="196">
        <v>65616</v>
      </c>
      <c r="V6" s="196">
        <v>557</v>
      </c>
      <c r="W6" s="196">
        <v>157593</v>
      </c>
      <c r="X6" s="198"/>
      <c r="Y6" s="198"/>
      <c r="Z6" s="198"/>
      <c r="AA6" s="198"/>
      <c r="AB6" s="198"/>
      <c r="AC6" s="196">
        <v>13710</v>
      </c>
      <c r="AD6" s="4"/>
      <c r="AE6" s="4"/>
      <c r="AF6" s="4"/>
      <c r="AG6" s="201">
        <f t="shared" si="4"/>
        <v>11291</v>
      </c>
      <c r="AH6" s="201">
        <f t="shared" si="1"/>
        <v>44277</v>
      </c>
      <c r="AI6" s="201">
        <f t="shared" si="2"/>
        <v>99996</v>
      </c>
      <c r="AJ6" s="201">
        <f t="shared" si="5"/>
        <v>31030</v>
      </c>
      <c r="AK6" s="201">
        <f t="shared" si="6"/>
        <v>15023</v>
      </c>
      <c r="AL6" s="201">
        <f t="shared" si="7"/>
        <v>3022</v>
      </c>
      <c r="AM6" s="201">
        <f t="shared" si="8"/>
        <v>27279</v>
      </c>
      <c r="AN6" s="201">
        <f t="shared" si="9"/>
        <v>5017</v>
      </c>
      <c r="AO6" s="201">
        <f t="shared" si="10"/>
        <v>6394</v>
      </c>
      <c r="AP6" s="201">
        <f t="shared" si="11"/>
        <v>3287</v>
      </c>
      <c r="AQ6" s="201">
        <f t="shared" si="12"/>
        <v>4343</v>
      </c>
      <c r="AR6" s="201">
        <f t="shared" si="13"/>
        <v>65616</v>
      </c>
      <c r="AS6" s="201">
        <f t="shared" si="14"/>
        <v>557</v>
      </c>
      <c r="AT6" s="201">
        <f t="shared" si="15"/>
        <v>0</v>
      </c>
      <c r="AU6" s="201">
        <f t="shared" si="16"/>
        <v>157593</v>
      </c>
      <c r="AV6" s="201">
        <f t="shared" si="17"/>
        <v>13710</v>
      </c>
      <c r="AW6" s="142"/>
      <c r="CC6" s="143"/>
      <c r="CU6" s="119"/>
    </row>
    <row r="7" spans="1:108" ht="15" x14ac:dyDescent="0.25">
      <c r="A7" s="104" t="str">
        <f t="shared" si="3"/>
        <v>2007Cardiff &amp; Vale ULHB</v>
      </c>
      <c r="B7" s="196">
        <v>2007</v>
      </c>
      <c r="C7" s="197" t="s">
        <v>37</v>
      </c>
      <c r="D7" s="196">
        <v>6256</v>
      </c>
      <c r="E7" s="196">
        <v>30388</v>
      </c>
      <c r="F7" s="64">
        <v>56067</v>
      </c>
      <c r="G7" s="140"/>
      <c r="H7" s="196">
        <v>15505</v>
      </c>
      <c r="I7" s="196">
        <v>5643</v>
      </c>
      <c r="J7" s="196">
        <v>1763</v>
      </c>
      <c r="K7" s="196">
        <v>16472</v>
      </c>
      <c r="L7" s="196">
        <v>2914</v>
      </c>
      <c r="M7" s="198"/>
      <c r="N7" s="196">
        <v>3462</v>
      </c>
      <c r="O7" s="198"/>
      <c r="P7" s="196">
        <v>1939</v>
      </c>
      <c r="Q7" s="198"/>
      <c r="R7" s="198"/>
      <c r="S7" s="198"/>
      <c r="T7" s="196">
        <v>3472</v>
      </c>
      <c r="U7" s="196">
        <v>36858</v>
      </c>
      <c r="V7" s="196">
        <v>413</v>
      </c>
      <c r="W7" s="196">
        <v>89745</v>
      </c>
      <c r="X7" s="198"/>
      <c r="Y7" s="198"/>
      <c r="Z7" s="198"/>
      <c r="AA7" s="198"/>
      <c r="AB7" s="198"/>
      <c r="AC7" s="196">
        <v>8044</v>
      </c>
      <c r="AD7" s="4"/>
      <c r="AE7" s="4"/>
      <c r="AF7" s="4"/>
      <c r="AG7" s="201">
        <f t="shared" si="4"/>
        <v>6256</v>
      </c>
      <c r="AH7" s="201">
        <f t="shared" si="1"/>
        <v>30388</v>
      </c>
      <c r="AI7" s="201">
        <f t="shared" si="2"/>
        <v>56067</v>
      </c>
      <c r="AJ7" s="201">
        <f t="shared" si="5"/>
        <v>15505</v>
      </c>
      <c r="AK7" s="201">
        <f t="shared" si="6"/>
        <v>5643</v>
      </c>
      <c r="AL7" s="201">
        <f t="shared" si="7"/>
        <v>1763</v>
      </c>
      <c r="AM7" s="201">
        <f t="shared" si="8"/>
        <v>16472</v>
      </c>
      <c r="AN7" s="201">
        <f t="shared" si="9"/>
        <v>2914</v>
      </c>
      <c r="AO7" s="201">
        <f t="shared" si="10"/>
        <v>3462</v>
      </c>
      <c r="AP7" s="201">
        <f t="shared" si="11"/>
        <v>1939</v>
      </c>
      <c r="AQ7" s="201">
        <f t="shared" si="12"/>
        <v>3472</v>
      </c>
      <c r="AR7" s="201">
        <f t="shared" si="13"/>
        <v>36858</v>
      </c>
      <c r="AS7" s="201">
        <f t="shared" si="14"/>
        <v>413</v>
      </c>
      <c r="AT7" s="201">
        <f t="shared" si="15"/>
        <v>0</v>
      </c>
      <c r="AU7" s="201">
        <f t="shared" si="16"/>
        <v>89745</v>
      </c>
      <c r="AV7" s="201">
        <f t="shared" si="17"/>
        <v>8044</v>
      </c>
      <c r="AW7" s="144"/>
      <c r="CU7" s="121"/>
    </row>
    <row r="8" spans="1:108" ht="15" x14ac:dyDescent="0.25">
      <c r="A8" s="104" t="str">
        <f t="shared" si="3"/>
        <v>2007Cwm Taf LHB</v>
      </c>
      <c r="B8" s="196">
        <v>2007</v>
      </c>
      <c r="C8" s="197" t="s">
        <v>38</v>
      </c>
      <c r="D8" s="196">
        <v>4118</v>
      </c>
      <c r="E8" s="196">
        <v>17806</v>
      </c>
      <c r="F8" s="64">
        <v>45964</v>
      </c>
      <c r="G8" s="140"/>
      <c r="H8" s="196">
        <v>13686</v>
      </c>
      <c r="I8" s="196">
        <v>8250</v>
      </c>
      <c r="J8" s="196">
        <v>1124</v>
      </c>
      <c r="K8" s="196">
        <v>13022</v>
      </c>
      <c r="L8" s="196">
        <v>2555</v>
      </c>
      <c r="M8" s="198"/>
      <c r="N8" s="196">
        <v>2944</v>
      </c>
      <c r="O8" s="198"/>
      <c r="P8" s="196">
        <v>1359</v>
      </c>
      <c r="Q8" s="198"/>
      <c r="R8" s="198"/>
      <c r="S8" s="198"/>
      <c r="T8" s="196">
        <v>2165</v>
      </c>
      <c r="U8" s="196">
        <v>33136</v>
      </c>
      <c r="V8" s="196">
        <v>234</v>
      </c>
      <c r="W8" s="196">
        <v>68965</v>
      </c>
      <c r="X8" s="198"/>
      <c r="Y8" s="198"/>
      <c r="Z8" s="198"/>
      <c r="AA8" s="198"/>
      <c r="AB8" s="198"/>
      <c r="AC8" s="196">
        <v>5859</v>
      </c>
      <c r="AD8" s="4"/>
      <c r="AE8" s="4"/>
      <c r="AF8" s="4"/>
      <c r="AG8" s="201">
        <f t="shared" si="4"/>
        <v>4118</v>
      </c>
      <c r="AH8" s="201">
        <f t="shared" si="1"/>
        <v>17806</v>
      </c>
      <c r="AI8" s="201">
        <f t="shared" si="2"/>
        <v>45964</v>
      </c>
      <c r="AJ8" s="201">
        <f t="shared" si="5"/>
        <v>13686</v>
      </c>
      <c r="AK8" s="201">
        <f t="shared" si="6"/>
        <v>8250</v>
      </c>
      <c r="AL8" s="201">
        <f t="shared" si="7"/>
        <v>1124</v>
      </c>
      <c r="AM8" s="201">
        <f t="shared" si="8"/>
        <v>13022</v>
      </c>
      <c r="AN8" s="201">
        <f t="shared" si="9"/>
        <v>2555</v>
      </c>
      <c r="AO8" s="201">
        <f t="shared" si="10"/>
        <v>2944</v>
      </c>
      <c r="AP8" s="201">
        <f t="shared" si="11"/>
        <v>1359</v>
      </c>
      <c r="AQ8" s="201">
        <f t="shared" si="12"/>
        <v>2165</v>
      </c>
      <c r="AR8" s="201">
        <f t="shared" si="13"/>
        <v>33136</v>
      </c>
      <c r="AS8" s="201">
        <f t="shared" si="14"/>
        <v>234</v>
      </c>
      <c r="AT8" s="201">
        <f t="shared" si="15"/>
        <v>0</v>
      </c>
      <c r="AU8" s="201">
        <f t="shared" si="16"/>
        <v>68965</v>
      </c>
      <c r="AV8" s="201">
        <f t="shared" si="17"/>
        <v>5859</v>
      </c>
      <c r="AW8" s="144"/>
      <c r="CU8" s="119"/>
    </row>
    <row r="9" spans="1:108" ht="15" x14ac:dyDescent="0.25">
      <c r="A9" s="104" t="str">
        <f t="shared" si="3"/>
        <v>2007Hywel Dda LHB</v>
      </c>
      <c r="B9" s="196">
        <v>2007</v>
      </c>
      <c r="C9" s="197" t="s">
        <v>39</v>
      </c>
      <c r="D9" s="196">
        <v>7513</v>
      </c>
      <c r="E9" s="196">
        <v>25669</v>
      </c>
      <c r="F9" s="64">
        <v>59380</v>
      </c>
      <c r="G9" s="140"/>
      <c r="H9" s="196">
        <v>18160</v>
      </c>
      <c r="I9" s="196">
        <v>7179</v>
      </c>
      <c r="J9" s="196">
        <v>1771</v>
      </c>
      <c r="K9" s="196">
        <v>16587</v>
      </c>
      <c r="L9" s="196">
        <v>2906</v>
      </c>
      <c r="M9" s="198"/>
      <c r="N9" s="196">
        <v>4284</v>
      </c>
      <c r="O9" s="198"/>
      <c r="P9" s="196">
        <v>2057</v>
      </c>
      <c r="Q9" s="198"/>
      <c r="R9" s="198"/>
      <c r="S9" s="198"/>
      <c r="T9" s="196">
        <v>2758</v>
      </c>
      <c r="U9" s="196">
        <v>36345</v>
      </c>
      <c r="V9" s="196">
        <v>495</v>
      </c>
      <c r="W9" s="196">
        <v>91771</v>
      </c>
      <c r="X9" s="198"/>
      <c r="Y9" s="198"/>
      <c r="Z9" s="198"/>
      <c r="AA9" s="198"/>
      <c r="AB9" s="198"/>
      <c r="AC9" s="196">
        <v>8369</v>
      </c>
      <c r="AD9" s="4"/>
      <c r="AE9" s="4"/>
      <c r="AF9" s="4"/>
      <c r="AG9" s="201">
        <f t="shared" si="4"/>
        <v>7513</v>
      </c>
      <c r="AH9" s="201">
        <f t="shared" si="1"/>
        <v>25669</v>
      </c>
      <c r="AI9" s="201">
        <f t="shared" si="2"/>
        <v>59380</v>
      </c>
      <c r="AJ9" s="201">
        <f t="shared" si="5"/>
        <v>18160</v>
      </c>
      <c r="AK9" s="201">
        <f t="shared" si="6"/>
        <v>7179</v>
      </c>
      <c r="AL9" s="201">
        <f t="shared" si="7"/>
        <v>1771</v>
      </c>
      <c r="AM9" s="201">
        <f t="shared" si="8"/>
        <v>16587</v>
      </c>
      <c r="AN9" s="201">
        <f t="shared" si="9"/>
        <v>2906</v>
      </c>
      <c r="AO9" s="201">
        <f t="shared" si="10"/>
        <v>4284</v>
      </c>
      <c r="AP9" s="201">
        <f t="shared" si="11"/>
        <v>2057</v>
      </c>
      <c r="AQ9" s="201">
        <f t="shared" si="12"/>
        <v>2758</v>
      </c>
      <c r="AR9" s="201">
        <f t="shared" si="13"/>
        <v>36345</v>
      </c>
      <c r="AS9" s="201">
        <f t="shared" si="14"/>
        <v>495</v>
      </c>
      <c r="AT9" s="201">
        <f t="shared" si="15"/>
        <v>0</v>
      </c>
      <c r="AU9" s="201">
        <f t="shared" si="16"/>
        <v>91771</v>
      </c>
      <c r="AV9" s="201">
        <f t="shared" si="17"/>
        <v>8369</v>
      </c>
      <c r="AW9" s="116"/>
      <c r="BD9" s="145"/>
      <c r="BE9" s="146"/>
      <c r="BF9" s="146"/>
      <c r="BG9" s="145"/>
      <c r="BH9" s="145"/>
      <c r="BI9" s="145"/>
      <c r="BJ9" s="147"/>
      <c r="BL9" s="145"/>
      <c r="BM9" s="145"/>
      <c r="BN9" s="146"/>
      <c r="BO9" s="146"/>
      <c r="BP9" s="145"/>
      <c r="BQ9" s="145"/>
      <c r="BR9" s="145"/>
      <c r="BS9" s="147"/>
      <c r="BU9" s="145"/>
      <c r="BV9" s="145"/>
      <c r="BW9" s="146"/>
      <c r="BX9" s="146"/>
      <c r="BY9" s="145"/>
      <c r="BZ9" s="145"/>
      <c r="CA9" s="145"/>
      <c r="CB9" s="147"/>
      <c r="CD9" s="147"/>
      <c r="CE9" s="145"/>
      <c r="CF9" s="146"/>
      <c r="CG9" s="146"/>
      <c r="CH9" s="145"/>
      <c r="CI9" s="145"/>
      <c r="CJ9" s="145"/>
      <c r="CK9" s="147"/>
      <c r="CM9" s="147"/>
      <c r="CN9" s="145"/>
      <c r="CO9" s="146"/>
      <c r="CP9" s="146"/>
      <c r="CQ9" s="145"/>
      <c r="CR9" s="145"/>
      <c r="CS9" s="145"/>
      <c r="CT9" s="147"/>
      <c r="CU9" s="122"/>
      <c r="CV9" s="122"/>
      <c r="CW9" s="122"/>
      <c r="CX9" s="122"/>
      <c r="CY9" s="122"/>
      <c r="CZ9" s="122"/>
      <c r="DA9" s="122"/>
      <c r="DB9" s="122"/>
      <c r="DC9" s="122"/>
      <c r="DD9" s="122"/>
    </row>
    <row r="10" spans="1:108" ht="15" x14ac:dyDescent="0.25">
      <c r="A10" s="104" t="str">
        <f t="shared" si="3"/>
        <v>2007Powys Teaching LHB</v>
      </c>
      <c r="B10" s="196">
        <v>2007</v>
      </c>
      <c r="C10" s="197" t="s">
        <v>40</v>
      </c>
      <c r="D10" s="196">
        <v>2504</v>
      </c>
      <c r="E10" s="196">
        <v>8567</v>
      </c>
      <c r="F10" s="64">
        <v>20911</v>
      </c>
      <c r="G10" s="140"/>
      <c r="H10" s="196">
        <v>5899</v>
      </c>
      <c r="I10" s="196">
        <v>2935</v>
      </c>
      <c r="J10" s="196">
        <v>772</v>
      </c>
      <c r="K10" s="196">
        <v>5774</v>
      </c>
      <c r="L10" s="196">
        <v>976</v>
      </c>
      <c r="M10" s="198"/>
      <c r="N10" s="196">
        <v>1741</v>
      </c>
      <c r="O10" s="198"/>
      <c r="P10" s="196">
        <v>1020</v>
      </c>
      <c r="Q10" s="198"/>
      <c r="R10" s="198"/>
      <c r="S10" s="198"/>
      <c r="T10" s="196">
        <v>1006</v>
      </c>
      <c r="U10" s="196">
        <v>13319</v>
      </c>
      <c r="V10" s="196">
        <v>153</v>
      </c>
      <c r="W10" s="196">
        <v>31671</v>
      </c>
      <c r="X10" s="198"/>
      <c r="Y10" s="198"/>
      <c r="Z10" s="198"/>
      <c r="AA10" s="198"/>
      <c r="AB10" s="198"/>
      <c r="AC10" s="196">
        <v>3041</v>
      </c>
      <c r="AD10" s="4"/>
      <c r="AE10" s="4"/>
      <c r="AF10" s="4"/>
      <c r="AG10" s="201">
        <f t="shared" si="4"/>
        <v>2504</v>
      </c>
      <c r="AH10" s="201">
        <f t="shared" si="1"/>
        <v>8567</v>
      </c>
      <c r="AI10" s="201">
        <f t="shared" si="2"/>
        <v>20911</v>
      </c>
      <c r="AJ10" s="201">
        <f t="shared" si="5"/>
        <v>5899</v>
      </c>
      <c r="AK10" s="201">
        <f t="shared" si="6"/>
        <v>2935</v>
      </c>
      <c r="AL10" s="201">
        <f t="shared" si="7"/>
        <v>772</v>
      </c>
      <c r="AM10" s="201">
        <f t="shared" si="8"/>
        <v>5774</v>
      </c>
      <c r="AN10" s="201">
        <f t="shared" si="9"/>
        <v>976</v>
      </c>
      <c r="AO10" s="201">
        <f t="shared" si="10"/>
        <v>1741</v>
      </c>
      <c r="AP10" s="201">
        <f t="shared" si="11"/>
        <v>1020</v>
      </c>
      <c r="AQ10" s="201">
        <f t="shared" si="12"/>
        <v>1006</v>
      </c>
      <c r="AR10" s="201">
        <f t="shared" si="13"/>
        <v>13319</v>
      </c>
      <c r="AS10" s="201">
        <f t="shared" si="14"/>
        <v>153</v>
      </c>
      <c r="AT10" s="201">
        <f t="shared" si="15"/>
        <v>0</v>
      </c>
      <c r="AU10" s="201">
        <f t="shared" si="16"/>
        <v>31671</v>
      </c>
      <c r="AV10" s="201">
        <f t="shared" si="17"/>
        <v>3041</v>
      </c>
      <c r="BK10" s="123"/>
      <c r="BT10" s="123"/>
      <c r="BU10" s="124"/>
      <c r="BV10" s="124"/>
      <c r="BW10" s="124"/>
      <c r="BX10" s="124"/>
      <c r="BY10" s="124"/>
      <c r="BZ10" s="124"/>
      <c r="CA10" s="124"/>
      <c r="CB10" s="124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</row>
    <row r="11" spans="1:108" ht="15" x14ac:dyDescent="0.25">
      <c r="A11" s="104" t="str">
        <f t="shared" si="3"/>
        <v>2008Wales</v>
      </c>
      <c r="B11" s="196">
        <v>2008</v>
      </c>
      <c r="C11" s="209" t="s">
        <v>55</v>
      </c>
      <c r="D11" s="196"/>
      <c r="E11" s="196"/>
      <c r="F11" s="64"/>
      <c r="G11" s="140"/>
      <c r="H11" s="196"/>
      <c r="I11" s="196"/>
      <c r="J11" s="196"/>
      <c r="K11" s="196"/>
      <c r="L11" s="196"/>
      <c r="M11" s="198"/>
      <c r="N11" s="196"/>
      <c r="O11" s="198"/>
      <c r="P11" s="196"/>
      <c r="Q11" s="198"/>
      <c r="R11" s="198"/>
      <c r="S11" s="198"/>
      <c r="T11" s="196"/>
      <c r="U11" s="196"/>
      <c r="V11" s="196"/>
      <c r="W11" s="196"/>
      <c r="X11" s="198"/>
      <c r="Y11" s="198"/>
      <c r="Z11" s="198"/>
      <c r="AA11" s="198"/>
      <c r="AB11" s="198"/>
      <c r="AC11" s="196"/>
      <c r="AD11" s="4"/>
      <c r="AE11" s="4"/>
      <c r="AF11" s="4"/>
      <c r="AG11" s="210">
        <f>SUM(AG12:AG18)</f>
        <v>50138</v>
      </c>
      <c r="AH11" s="210">
        <f t="shared" ref="AH11" si="18">SUM(AH12:AH18)</f>
        <v>201862</v>
      </c>
      <c r="AI11" s="210">
        <f t="shared" ref="AI11" si="19">SUM(AI12:AI18)</f>
        <v>456599</v>
      </c>
      <c r="AJ11" s="210">
        <f t="shared" ref="AJ11" si="20">SUM(AJ12:AJ18)</f>
        <v>132099</v>
      </c>
      <c r="AK11" s="210">
        <f t="shared" ref="AK11" si="21">SUM(AK12:AK18)</f>
        <v>60915</v>
      </c>
      <c r="AL11" s="210">
        <f t="shared" ref="AL11" si="22">SUM(AL12:AL18)</f>
        <v>13756</v>
      </c>
      <c r="AM11" s="210">
        <f t="shared" ref="AM11" si="23">SUM(AM12:AM18)</f>
        <v>138988</v>
      </c>
      <c r="AN11" s="210">
        <f t="shared" ref="AN11" si="24">SUM(AN12:AN18)</f>
        <v>22795</v>
      </c>
      <c r="AO11" s="210">
        <f t="shared" ref="AO11" si="25">SUM(AO12:AO18)</f>
        <v>29503</v>
      </c>
      <c r="AP11" s="210">
        <f t="shared" ref="AP11" si="26">SUM(AP12:AP18)</f>
        <v>15561</v>
      </c>
      <c r="AQ11" s="210">
        <f t="shared" ref="AQ11" si="27">SUM(AQ12:AQ18)</f>
        <v>23356</v>
      </c>
      <c r="AR11" s="210">
        <f t="shared" ref="AR11" si="28">SUM(AR12:AR18)</f>
        <v>300481</v>
      </c>
      <c r="AS11" s="210">
        <f t="shared" ref="AS11" si="29">SUM(AS12:AS18)</f>
        <v>3577</v>
      </c>
      <c r="AT11" s="210">
        <f t="shared" ref="AT11" si="30">SUM(AT12:AT18)</f>
        <v>0</v>
      </c>
      <c r="AU11" s="210">
        <f t="shared" ref="AU11" si="31">SUM(AU12:AU18)</f>
        <v>750767</v>
      </c>
      <c r="AV11" s="210">
        <f t="shared" ref="AV11" si="32">SUM(AV12:AV18)</f>
        <v>62264</v>
      </c>
      <c r="BK11" s="123"/>
      <c r="BT11" s="123"/>
      <c r="BU11" s="124"/>
      <c r="BV11" s="124"/>
      <c r="BW11" s="124"/>
      <c r="BX11" s="124"/>
      <c r="BY11" s="124"/>
      <c r="BZ11" s="124"/>
      <c r="CA11" s="124"/>
      <c r="CB11" s="124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</row>
    <row r="12" spans="1:108" ht="15" x14ac:dyDescent="0.25">
      <c r="A12" s="104" t="str">
        <f t="shared" si="3"/>
        <v>2008ABM ULHB</v>
      </c>
      <c r="B12" s="196">
        <v>2008</v>
      </c>
      <c r="C12" s="197" t="s">
        <v>34</v>
      </c>
      <c r="D12" s="196">
        <v>9694</v>
      </c>
      <c r="E12" s="196">
        <v>37963</v>
      </c>
      <c r="F12" s="64">
        <v>76521</v>
      </c>
      <c r="G12" s="140"/>
      <c r="H12" s="196">
        <v>23742</v>
      </c>
      <c r="I12" s="196">
        <v>10230</v>
      </c>
      <c r="J12" s="196">
        <v>2442</v>
      </c>
      <c r="K12" s="196">
        <v>26164</v>
      </c>
      <c r="L12" s="196">
        <v>4144</v>
      </c>
      <c r="M12" s="198"/>
      <c r="N12" s="196">
        <v>5584</v>
      </c>
      <c r="O12" s="198"/>
      <c r="P12" s="196">
        <v>3385</v>
      </c>
      <c r="Q12" s="198"/>
      <c r="R12" s="198"/>
      <c r="S12" s="198"/>
      <c r="T12" s="196">
        <v>4522</v>
      </c>
      <c r="U12" s="196">
        <v>50531</v>
      </c>
      <c r="V12" s="196">
        <v>615</v>
      </c>
      <c r="W12" s="196">
        <v>131336</v>
      </c>
      <c r="X12" s="198"/>
      <c r="Y12" s="198"/>
      <c r="Z12" s="198"/>
      <c r="AA12" s="198"/>
      <c r="AB12" s="198"/>
      <c r="AC12" s="196">
        <v>11695</v>
      </c>
      <c r="AD12" s="4"/>
      <c r="AE12" s="4"/>
      <c r="AF12" s="4"/>
      <c r="AG12" s="201">
        <f t="shared" si="4"/>
        <v>9694</v>
      </c>
      <c r="AH12" s="201">
        <f t="shared" si="1"/>
        <v>37963</v>
      </c>
      <c r="AI12" s="201">
        <f t="shared" si="2"/>
        <v>76521</v>
      </c>
      <c r="AJ12" s="201">
        <f t="shared" si="5"/>
        <v>23742</v>
      </c>
      <c r="AK12" s="201">
        <f t="shared" si="6"/>
        <v>10230</v>
      </c>
      <c r="AL12" s="201">
        <f t="shared" si="7"/>
        <v>2442</v>
      </c>
      <c r="AM12" s="201">
        <f t="shared" si="8"/>
        <v>26164</v>
      </c>
      <c r="AN12" s="201">
        <f t="shared" si="9"/>
        <v>4144</v>
      </c>
      <c r="AO12" s="201">
        <f t="shared" si="10"/>
        <v>5584</v>
      </c>
      <c r="AP12" s="201">
        <f t="shared" si="11"/>
        <v>3385</v>
      </c>
      <c r="AQ12" s="201">
        <f t="shared" si="12"/>
        <v>4522</v>
      </c>
      <c r="AR12" s="201">
        <f t="shared" si="13"/>
        <v>50531</v>
      </c>
      <c r="AS12" s="201">
        <f t="shared" si="14"/>
        <v>615</v>
      </c>
      <c r="AT12" s="201">
        <f t="shared" si="15"/>
        <v>0</v>
      </c>
      <c r="AU12" s="201">
        <f t="shared" si="16"/>
        <v>131336</v>
      </c>
      <c r="AV12" s="201">
        <f t="shared" si="17"/>
        <v>11695</v>
      </c>
      <c r="BK12" s="123"/>
      <c r="BT12" s="123"/>
      <c r="BU12" s="124"/>
      <c r="BV12" s="124"/>
      <c r="BW12" s="124"/>
      <c r="BX12" s="124"/>
      <c r="BY12" s="124"/>
      <c r="BZ12" s="124"/>
      <c r="CA12" s="124"/>
      <c r="CB12" s="124"/>
      <c r="CD12" s="125"/>
      <c r="CU12" s="119"/>
    </row>
    <row r="13" spans="1:108" ht="15" x14ac:dyDescent="0.25">
      <c r="A13" s="104" t="str">
        <f t="shared" si="3"/>
        <v>2008Aneurin Bevan LHB</v>
      </c>
      <c r="B13" s="196">
        <v>2008</v>
      </c>
      <c r="C13" s="197" t="s">
        <v>35</v>
      </c>
      <c r="D13" s="196">
        <v>8753</v>
      </c>
      <c r="E13" s="196">
        <v>37844</v>
      </c>
      <c r="F13" s="64">
        <v>90035</v>
      </c>
      <c r="G13" s="140"/>
      <c r="H13" s="196">
        <v>25136</v>
      </c>
      <c r="I13" s="196">
        <v>11468</v>
      </c>
      <c r="J13" s="196">
        <v>2594</v>
      </c>
      <c r="K13" s="196">
        <v>28710</v>
      </c>
      <c r="L13" s="196">
        <v>4316</v>
      </c>
      <c r="M13" s="198"/>
      <c r="N13" s="196">
        <v>5693</v>
      </c>
      <c r="O13" s="198"/>
      <c r="P13" s="196">
        <v>2633</v>
      </c>
      <c r="Q13" s="198"/>
      <c r="R13" s="198"/>
      <c r="S13" s="198"/>
      <c r="T13" s="196">
        <v>4501</v>
      </c>
      <c r="U13" s="196">
        <v>65764</v>
      </c>
      <c r="V13" s="196">
        <v>860</v>
      </c>
      <c r="W13" s="196">
        <v>145053</v>
      </c>
      <c r="X13" s="198"/>
      <c r="Y13" s="198"/>
      <c r="Z13" s="198"/>
      <c r="AA13" s="198"/>
      <c r="AB13" s="198"/>
      <c r="AC13" s="196">
        <v>11129</v>
      </c>
      <c r="AD13" s="4"/>
      <c r="AE13" s="4"/>
      <c r="AF13" s="4"/>
      <c r="AG13" s="201">
        <f t="shared" si="4"/>
        <v>8753</v>
      </c>
      <c r="AH13" s="201">
        <f t="shared" si="1"/>
        <v>37844</v>
      </c>
      <c r="AI13" s="201">
        <f t="shared" si="2"/>
        <v>90035</v>
      </c>
      <c r="AJ13" s="201">
        <f t="shared" si="5"/>
        <v>25136</v>
      </c>
      <c r="AK13" s="201">
        <f t="shared" si="6"/>
        <v>11468</v>
      </c>
      <c r="AL13" s="201">
        <f t="shared" si="7"/>
        <v>2594</v>
      </c>
      <c r="AM13" s="201">
        <f t="shared" si="8"/>
        <v>28710</v>
      </c>
      <c r="AN13" s="201">
        <f t="shared" si="9"/>
        <v>4316</v>
      </c>
      <c r="AO13" s="201">
        <f t="shared" si="10"/>
        <v>5693</v>
      </c>
      <c r="AP13" s="201">
        <f t="shared" si="11"/>
        <v>2633</v>
      </c>
      <c r="AQ13" s="201">
        <f t="shared" si="12"/>
        <v>4501</v>
      </c>
      <c r="AR13" s="201">
        <f t="shared" si="13"/>
        <v>65764</v>
      </c>
      <c r="AS13" s="201">
        <f t="shared" si="14"/>
        <v>860</v>
      </c>
      <c r="AT13" s="201">
        <f t="shared" si="15"/>
        <v>0</v>
      </c>
      <c r="AU13" s="201">
        <f t="shared" si="16"/>
        <v>145053</v>
      </c>
      <c r="AV13" s="201">
        <f t="shared" si="17"/>
        <v>11129</v>
      </c>
      <c r="BK13" s="123"/>
      <c r="BT13" s="123"/>
      <c r="BU13" s="124"/>
      <c r="BV13" s="124"/>
      <c r="BW13" s="124"/>
      <c r="BX13" s="124"/>
      <c r="BY13" s="124"/>
      <c r="BZ13" s="124"/>
      <c r="CA13" s="124"/>
      <c r="CB13" s="124"/>
      <c r="CU13" s="126"/>
    </row>
    <row r="14" spans="1:108" ht="15" x14ac:dyDescent="0.25">
      <c r="A14" s="104" t="str">
        <f t="shared" si="3"/>
        <v>2008Betsi Cadwaladr ULHB</v>
      </c>
      <c r="B14" s="196">
        <v>2008</v>
      </c>
      <c r="C14" s="197" t="s">
        <v>36</v>
      </c>
      <c r="D14" s="196">
        <v>11321</v>
      </c>
      <c r="E14" s="196">
        <v>44240</v>
      </c>
      <c r="F14" s="64">
        <v>103045</v>
      </c>
      <c r="G14" s="140"/>
      <c r="H14" s="196">
        <v>30781</v>
      </c>
      <c r="I14" s="196">
        <v>15211</v>
      </c>
      <c r="J14" s="196">
        <v>3134</v>
      </c>
      <c r="K14" s="196">
        <v>28906</v>
      </c>
      <c r="L14" s="196">
        <v>4957</v>
      </c>
      <c r="M14" s="198"/>
      <c r="N14" s="196">
        <v>6182</v>
      </c>
      <c r="O14" s="198"/>
      <c r="P14" s="196">
        <v>3261</v>
      </c>
      <c r="Q14" s="198"/>
      <c r="R14" s="198"/>
      <c r="S14" s="198"/>
      <c r="T14" s="196">
        <v>4540</v>
      </c>
      <c r="U14" s="196">
        <v>64564</v>
      </c>
      <c r="V14" s="196">
        <v>713</v>
      </c>
      <c r="W14" s="196">
        <v>170081</v>
      </c>
      <c r="X14" s="198"/>
      <c r="Y14" s="198"/>
      <c r="Z14" s="198"/>
      <c r="AA14" s="198"/>
      <c r="AB14" s="198"/>
      <c r="AC14" s="196">
        <v>13845</v>
      </c>
      <c r="AD14" s="4"/>
      <c r="AE14" s="4"/>
      <c r="AF14" s="4"/>
      <c r="AG14" s="201">
        <f t="shared" si="4"/>
        <v>11321</v>
      </c>
      <c r="AH14" s="201">
        <f t="shared" si="1"/>
        <v>44240</v>
      </c>
      <c r="AI14" s="201">
        <f t="shared" si="2"/>
        <v>103045</v>
      </c>
      <c r="AJ14" s="201">
        <f t="shared" si="5"/>
        <v>30781</v>
      </c>
      <c r="AK14" s="201">
        <f t="shared" si="6"/>
        <v>15211</v>
      </c>
      <c r="AL14" s="201">
        <f t="shared" si="7"/>
        <v>3134</v>
      </c>
      <c r="AM14" s="201">
        <f t="shared" si="8"/>
        <v>28906</v>
      </c>
      <c r="AN14" s="201">
        <f t="shared" si="9"/>
        <v>4957</v>
      </c>
      <c r="AO14" s="201">
        <f t="shared" si="10"/>
        <v>6182</v>
      </c>
      <c r="AP14" s="201">
        <f t="shared" si="11"/>
        <v>3261</v>
      </c>
      <c r="AQ14" s="201">
        <f t="shared" si="12"/>
        <v>4540</v>
      </c>
      <c r="AR14" s="201">
        <f t="shared" si="13"/>
        <v>64564</v>
      </c>
      <c r="AS14" s="201">
        <f t="shared" si="14"/>
        <v>713</v>
      </c>
      <c r="AT14" s="201">
        <f t="shared" si="15"/>
        <v>0</v>
      </c>
      <c r="AU14" s="201">
        <f t="shared" si="16"/>
        <v>170081</v>
      </c>
      <c r="AV14" s="201">
        <f t="shared" si="17"/>
        <v>13845</v>
      </c>
      <c r="BK14" s="123"/>
      <c r="BT14" s="123"/>
      <c r="BU14" s="124"/>
      <c r="BV14" s="124"/>
      <c r="BW14" s="124"/>
      <c r="BX14" s="124"/>
      <c r="BY14" s="124"/>
      <c r="BZ14" s="124"/>
      <c r="CA14" s="124"/>
      <c r="CB14" s="124"/>
      <c r="CU14" s="119"/>
    </row>
    <row r="15" spans="1:108" ht="15" x14ac:dyDescent="0.25">
      <c r="A15" s="104" t="str">
        <f t="shared" si="3"/>
        <v>2008Cardiff &amp; Vale ULHB</v>
      </c>
      <c r="B15" s="196">
        <v>2008</v>
      </c>
      <c r="C15" s="197" t="s">
        <v>37</v>
      </c>
      <c r="D15" s="196">
        <v>6279</v>
      </c>
      <c r="E15" s="196">
        <v>30253</v>
      </c>
      <c r="F15" s="64">
        <v>57772</v>
      </c>
      <c r="G15" s="140"/>
      <c r="H15" s="196">
        <v>15382</v>
      </c>
      <c r="I15" s="196">
        <v>5972</v>
      </c>
      <c r="J15" s="196">
        <v>1833</v>
      </c>
      <c r="K15" s="196">
        <v>17761</v>
      </c>
      <c r="L15" s="196">
        <v>2946</v>
      </c>
      <c r="M15" s="198"/>
      <c r="N15" s="196">
        <v>3388</v>
      </c>
      <c r="O15" s="198"/>
      <c r="P15" s="196">
        <v>1961</v>
      </c>
      <c r="Q15" s="198"/>
      <c r="R15" s="198"/>
      <c r="S15" s="198"/>
      <c r="T15" s="196">
        <v>3612</v>
      </c>
      <c r="U15" s="196">
        <v>37387</v>
      </c>
      <c r="V15" s="196">
        <v>408</v>
      </c>
      <c r="W15" s="196">
        <v>98390</v>
      </c>
      <c r="X15" s="198"/>
      <c r="Y15" s="198"/>
      <c r="Z15" s="198"/>
      <c r="AA15" s="198"/>
      <c r="AB15" s="198"/>
      <c r="AC15" s="196">
        <v>8129</v>
      </c>
      <c r="AD15" s="4"/>
      <c r="AE15" s="4"/>
      <c r="AF15" s="4"/>
      <c r="AG15" s="201">
        <f t="shared" si="4"/>
        <v>6279</v>
      </c>
      <c r="AH15" s="201">
        <f t="shared" si="1"/>
        <v>30253</v>
      </c>
      <c r="AI15" s="201">
        <f t="shared" si="2"/>
        <v>57772</v>
      </c>
      <c r="AJ15" s="201">
        <f t="shared" si="5"/>
        <v>15382</v>
      </c>
      <c r="AK15" s="201">
        <f t="shared" si="6"/>
        <v>5972</v>
      </c>
      <c r="AL15" s="201">
        <f t="shared" si="7"/>
        <v>1833</v>
      </c>
      <c r="AM15" s="201">
        <f t="shared" si="8"/>
        <v>17761</v>
      </c>
      <c r="AN15" s="201">
        <f t="shared" si="9"/>
        <v>2946</v>
      </c>
      <c r="AO15" s="201">
        <f t="shared" si="10"/>
        <v>3388</v>
      </c>
      <c r="AP15" s="201">
        <f t="shared" si="11"/>
        <v>1961</v>
      </c>
      <c r="AQ15" s="201">
        <f t="shared" si="12"/>
        <v>3612</v>
      </c>
      <c r="AR15" s="201">
        <f t="shared" si="13"/>
        <v>37387</v>
      </c>
      <c r="AS15" s="201">
        <f t="shared" si="14"/>
        <v>408</v>
      </c>
      <c r="AT15" s="201">
        <f t="shared" si="15"/>
        <v>0</v>
      </c>
      <c r="AU15" s="201">
        <f t="shared" si="16"/>
        <v>98390</v>
      </c>
      <c r="AV15" s="201">
        <f t="shared" si="17"/>
        <v>8129</v>
      </c>
      <c r="BK15" s="123"/>
      <c r="BT15" s="123"/>
      <c r="BU15" s="124"/>
      <c r="BV15" s="124"/>
      <c r="BW15" s="124"/>
      <c r="BX15" s="124"/>
      <c r="BY15" s="124"/>
      <c r="BZ15" s="124"/>
      <c r="CA15" s="124"/>
      <c r="CB15" s="124"/>
      <c r="CU15" s="122"/>
      <c r="CV15" s="127"/>
      <c r="CW15" s="127"/>
      <c r="CX15" s="127"/>
      <c r="CY15" s="127"/>
      <c r="CZ15" s="127"/>
      <c r="DA15" s="127"/>
      <c r="DB15" s="127"/>
      <c r="DC15" s="127"/>
      <c r="DD15" s="127"/>
    </row>
    <row r="16" spans="1:108" ht="15" x14ac:dyDescent="0.25">
      <c r="A16" s="104" t="str">
        <f t="shared" si="3"/>
        <v>2008Cwm Taf LHB</v>
      </c>
      <c r="B16" s="196">
        <v>2008</v>
      </c>
      <c r="C16" s="197" t="s">
        <v>38</v>
      </c>
      <c r="D16" s="196">
        <v>4156</v>
      </c>
      <c r="E16" s="196">
        <v>17423</v>
      </c>
      <c r="F16" s="64">
        <v>47066</v>
      </c>
      <c r="G16" s="140"/>
      <c r="H16" s="196">
        <v>13321</v>
      </c>
      <c r="I16" s="196">
        <v>7994</v>
      </c>
      <c r="J16" s="196">
        <v>1181</v>
      </c>
      <c r="K16" s="196">
        <v>13722</v>
      </c>
      <c r="L16" s="196">
        <v>2570</v>
      </c>
      <c r="M16" s="198"/>
      <c r="N16" s="196">
        <v>2922</v>
      </c>
      <c r="O16" s="198"/>
      <c r="P16" s="196">
        <v>1433</v>
      </c>
      <c r="Q16" s="198"/>
      <c r="R16" s="198"/>
      <c r="S16" s="198"/>
      <c r="T16" s="196">
        <v>2284</v>
      </c>
      <c r="U16" s="196">
        <v>33317</v>
      </c>
      <c r="V16" s="196">
        <v>216</v>
      </c>
      <c r="W16" s="196">
        <v>73483</v>
      </c>
      <c r="X16" s="198"/>
      <c r="Y16" s="198"/>
      <c r="Z16" s="198"/>
      <c r="AA16" s="198"/>
      <c r="AB16" s="198"/>
      <c r="AC16" s="196">
        <v>5861</v>
      </c>
      <c r="AD16" s="4"/>
      <c r="AE16" s="4"/>
      <c r="AF16" s="4"/>
      <c r="AG16" s="201">
        <f t="shared" si="4"/>
        <v>4156</v>
      </c>
      <c r="AH16" s="201">
        <f t="shared" si="1"/>
        <v>17423</v>
      </c>
      <c r="AI16" s="201">
        <f t="shared" si="2"/>
        <v>47066</v>
      </c>
      <c r="AJ16" s="201">
        <f t="shared" si="5"/>
        <v>13321</v>
      </c>
      <c r="AK16" s="201">
        <f t="shared" si="6"/>
        <v>7994</v>
      </c>
      <c r="AL16" s="201">
        <f t="shared" si="7"/>
        <v>1181</v>
      </c>
      <c r="AM16" s="201">
        <f t="shared" si="8"/>
        <v>13722</v>
      </c>
      <c r="AN16" s="201">
        <f t="shared" si="9"/>
        <v>2570</v>
      </c>
      <c r="AO16" s="201">
        <f t="shared" si="10"/>
        <v>2922</v>
      </c>
      <c r="AP16" s="201">
        <f t="shared" si="11"/>
        <v>1433</v>
      </c>
      <c r="AQ16" s="201">
        <f t="shared" si="12"/>
        <v>2284</v>
      </c>
      <c r="AR16" s="201">
        <f t="shared" si="13"/>
        <v>33317</v>
      </c>
      <c r="AS16" s="201">
        <f t="shared" si="14"/>
        <v>216</v>
      </c>
      <c r="AT16" s="201">
        <f t="shared" si="15"/>
        <v>0</v>
      </c>
      <c r="AU16" s="201">
        <f t="shared" si="16"/>
        <v>73483</v>
      </c>
      <c r="AV16" s="201">
        <f t="shared" si="17"/>
        <v>5861</v>
      </c>
      <c r="BK16" s="123"/>
      <c r="BT16" s="123"/>
      <c r="BU16" s="124"/>
      <c r="BV16" s="124"/>
      <c r="BW16" s="124"/>
      <c r="BX16" s="124"/>
      <c r="BY16" s="124"/>
      <c r="BZ16" s="124"/>
      <c r="CA16" s="124"/>
      <c r="CB16" s="124"/>
      <c r="CU16" s="128"/>
      <c r="CV16" s="129"/>
      <c r="CW16" s="129"/>
      <c r="CX16" s="129"/>
      <c r="CY16" s="129"/>
      <c r="CZ16" s="129"/>
      <c r="DA16" s="129"/>
      <c r="DB16" s="129"/>
      <c r="DC16" s="129"/>
      <c r="DD16" s="129"/>
    </row>
    <row r="17" spans="1:108" ht="15" x14ac:dyDescent="0.25">
      <c r="A17" s="104" t="str">
        <f t="shared" si="3"/>
        <v>2008Hywel Dda LHB</v>
      </c>
      <c r="B17" s="196">
        <v>2008</v>
      </c>
      <c r="C17" s="197" t="s">
        <v>39</v>
      </c>
      <c r="D17" s="196">
        <v>7492</v>
      </c>
      <c r="E17" s="196">
        <v>25403</v>
      </c>
      <c r="F17" s="64">
        <v>60557</v>
      </c>
      <c r="G17" s="140"/>
      <c r="H17" s="196">
        <v>17863</v>
      </c>
      <c r="I17" s="196">
        <v>7156</v>
      </c>
      <c r="J17" s="196">
        <v>1848</v>
      </c>
      <c r="K17" s="196">
        <v>17672</v>
      </c>
      <c r="L17" s="196">
        <v>2926</v>
      </c>
      <c r="M17" s="198"/>
      <c r="N17" s="196">
        <v>4082</v>
      </c>
      <c r="O17" s="198"/>
      <c r="P17" s="196">
        <v>1921</v>
      </c>
      <c r="Q17" s="198"/>
      <c r="R17" s="198"/>
      <c r="S17" s="198"/>
      <c r="T17" s="196">
        <v>2850</v>
      </c>
      <c r="U17" s="196">
        <v>35944</v>
      </c>
      <c r="V17" s="196">
        <v>581</v>
      </c>
      <c r="W17" s="196">
        <v>98162</v>
      </c>
      <c r="X17" s="198"/>
      <c r="Y17" s="198"/>
      <c r="Z17" s="198"/>
      <c r="AA17" s="198"/>
      <c r="AB17" s="198"/>
      <c r="AC17" s="196">
        <v>8554</v>
      </c>
      <c r="AD17" s="4"/>
      <c r="AE17" s="4"/>
      <c r="AF17" s="4"/>
      <c r="AG17" s="201">
        <f t="shared" si="4"/>
        <v>7492</v>
      </c>
      <c r="AH17" s="201">
        <f t="shared" si="1"/>
        <v>25403</v>
      </c>
      <c r="AI17" s="201">
        <f t="shared" si="2"/>
        <v>60557</v>
      </c>
      <c r="AJ17" s="201">
        <f t="shared" si="5"/>
        <v>17863</v>
      </c>
      <c r="AK17" s="201">
        <f t="shared" si="6"/>
        <v>7156</v>
      </c>
      <c r="AL17" s="201">
        <f t="shared" si="7"/>
        <v>1848</v>
      </c>
      <c r="AM17" s="201">
        <f t="shared" si="8"/>
        <v>17672</v>
      </c>
      <c r="AN17" s="201">
        <f t="shared" si="9"/>
        <v>2926</v>
      </c>
      <c r="AO17" s="201">
        <f t="shared" si="10"/>
        <v>4082</v>
      </c>
      <c r="AP17" s="201">
        <f t="shared" si="11"/>
        <v>1921</v>
      </c>
      <c r="AQ17" s="201">
        <f t="shared" si="12"/>
        <v>2850</v>
      </c>
      <c r="AR17" s="201">
        <f t="shared" si="13"/>
        <v>35944</v>
      </c>
      <c r="AS17" s="201">
        <f t="shared" si="14"/>
        <v>581</v>
      </c>
      <c r="AT17" s="201">
        <f t="shared" si="15"/>
        <v>0</v>
      </c>
      <c r="AU17" s="201">
        <f t="shared" si="16"/>
        <v>98162</v>
      </c>
      <c r="AV17" s="201">
        <f t="shared" si="17"/>
        <v>8554</v>
      </c>
      <c r="BK17" s="123"/>
      <c r="BT17" s="123"/>
      <c r="BU17" s="124"/>
      <c r="BV17" s="124"/>
      <c r="BW17" s="124"/>
      <c r="BX17" s="124"/>
      <c r="BY17" s="124"/>
      <c r="BZ17" s="124"/>
      <c r="CA17" s="124"/>
      <c r="CB17" s="124"/>
      <c r="CD17" s="147"/>
      <c r="CE17" s="145"/>
      <c r="CF17" s="146"/>
      <c r="CG17" s="146"/>
      <c r="CH17" s="145"/>
      <c r="CI17" s="145"/>
      <c r="CJ17" s="145"/>
      <c r="CK17" s="147"/>
      <c r="CU17" s="128"/>
      <c r="CV17" s="147"/>
      <c r="CW17" s="145"/>
      <c r="CX17" s="146"/>
      <c r="CY17" s="146"/>
      <c r="CZ17" s="145"/>
      <c r="DA17" s="145"/>
      <c r="DB17" s="145"/>
      <c r="DC17" s="147"/>
      <c r="DD17" s="129"/>
    </row>
    <row r="18" spans="1:108" ht="15" x14ac:dyDescent="0.25">
      <c r="A18" s="104" t="str">
        <f t="shared" si="3"/>
        <v>2008Powys Teaching LHB</v>
      </c>
      <c r="B18" s="196">
        <v>2008</v>
      </c>
      <c r="C18" s="197" t="s">
        <v>40</v>
      </c>
      <c r="D18" s="196">
        <v>2443</v>
      </c>
      <c r="E18" s="196">
        <v>8736</v>
      </c>
      <c r="F18" s="64">
        <v>21603</v>
      </c>
      <c r="G18" s="140"/>
      <c r="H18" s="196">
        <v>5874</v>
      </c>
      <c r="I18" s="196">
        <v>2884</v>
      </c>
      <c r="J18" s="196">
        <v>724</v>
      </c>
      <c r="K18" s="196">
        <v>6053</v>
      </c>
      <c r="L18" s="196">
        <v>936</v>
      </c>
      <c r="M18" s="198"/>
      <c r="N18" s="196">
        <v>1652</v>
      </c>
      <c r="O18" s="198"/>
      <c r="P18" s="196">
        <v>967</v>
      </c>
      <c r="Q18" s="198"/>
      <c r="R18" s="198"/>
      <c r="S18" s="198"/>
      <c r="T18" s="196">
        <v>1047</v>
      </c>
      <c r="U18" s="196">
        <v>12974</v>
      </c>
      <c r="V18" s="196">
        <v>184</v>
      </c>
      <c r="W18" s="196">
        <v>34262</v>
      </c>
      <c r="X18" s="198"/>
      <c r="Y18" s="198"/>
      <c r="Z18" s="198"/>
      <c r="AA18" s="198"/>
      <c r="AB18" s="198"/>
      <c r="AC18" s="196">
        <v>3051</v>
      </c>
      <c r="AD18" s="4"/>
      <c r="AE18" s="4"/>
      <c r="AF18" s="4"/>
      <c r="AG18" s="201">
        <f t="shared" si="4"/>
        <v>2443</v>
      </c>
      <c r="AH18" s="201">
        <f t="shared" si="1"/>
        <v>8736</v>
      </c>
      <c r="AI18" s="201">
        <f t="shared" si="2"/>
        <v>21603</v>
      </c>
      <c r="AJ18" s="201">
        <f t="shared" si="5"/>
        <v>5874</v>
      </c>
      <c r="AK18" s="201">
        <f t="shared" si="6"/>
        <v>2884</v>
      </c>
      <c r="AL18" s="201">
        <f t="shared" si="7"/>
        <v>724</v>
      </c>
      <c r="AM18" s="201">
        <f t="shared" si="8"/>
        <v>6053</v>
      </c>
      <c r="AN18" s="201">
        <f t="shared" si="9"/>
        <v>936</v>
      </c>
      <c r="AO18" s="201">
        <f t="shared" si="10"/>
        <v>1652</v>
      </c>
      <c r="AP18" s="201">
        <f t="shared" si="11"/>
        <v>967</v>
      </c>
      <c r="AQ18" s="201">
        <f t="shared" si="12"/>
        <v>1047</v>
      </c>
      <c r="AR18" s="201">
        <f t="shared" si="13"/>
        <v>12974</v>
      </c>
      <c r="AS18" s="201">
        <f t="shared" si="14"/>
        <v>184</v>
      </c>
      <c r="AT18" s="201">
        <f t="shared" si="15"/>
        <v>0</v>
      </c>
      <c r="AU18" s="201">
        <f t="shared" si="16"/>
        <v>34262</v>
      </c>
      <c r="AV18" s="201">
        <f t="shared" si="17"/>
        <v>3051</v>
      </c>
      <c r="BK18" s="123"/>
      <c r="BT18" s="123"/>
      <c r="BU18" s="124"/>
      <c r="BV18" s="124"/>
      <c r="BW18" s="124"/>
      <c r="BX18" s="124"/>
      <c r="BY18" s="124"/>
      <c r="BZ18" s="124"/>
      <c r="CA18" s="124"/>
      <c r="CB18" s="124"/>
      <c r="CU18" s="130"/>
      <c r="CV18" s="129"/>
      <c r="CW18" s="129"/>
      <c r="CX18" s="129"/>
      <c r="CY18" s="129"/>
      <c r="CZ18" s="129"/>
      <c r="DA18" s="129"/>
      <c r="DB18" s="129"/>
      <c r="DC18" s="129"/>
      <c r="DD18" s="129"/>
    </row>
    <row r="19" spans="1:108" ht="15" x14ac:dyDescent="0.25">
      <c r="A19" s="104" t="str">
        <f t="shared" si="3"/>
        <v>2009Wales</v>
      </c>
      <c r="B19" s="196">
        <v>2009</v>
      </c>
      <c r="C19" s="209" t="s">
        <v>55</v>
      </c>
      <c r="D19" s="196"/>
      <c r="E19" s="196"/>
      <c r="F19" s="64"/>
      <c r="G19" s="140"/>
      <c r="H19" s="196"/>
      <c r="I19" s="196"/>
      <c r="J19" s="196"/>
      <c r="K19" s="196"/>
      <c r="L19" s="196"/>
      <c r="M19" s="198"/>
      <c r="N19" s="196"/>
      <c r="O19" s="198"/>
      <c r="P19" s="196"/>
      <c r="Q19" s="198"/>
      <c r="R19" s="198"/>
      <c r="S19" s="198"/>
      <c r="T19" s="196"/>
      <c r="U19" s="196"/>
      <c r="V19" s="196"/>
      <c r="W19" s="196"/>
      <c r="X19" s="198"/>
      <c r="Y19" s="198"/>
      <c r="Z19" s="198"/>
      <c r="AA19" s="198"/>
      <c r="AB19" s="198"/>
      <c r="AC19" s="196"/>
      <c r="AD19" s="4"/>
      <c r="AE19" s="4"/>
      <c r="AF19" s="4"/>
      <c r="AG19" s="210">
        <f>SUM(AG20:AG26)</f>
        <v>51963</v>
      </c>
      <c r="AH19" s="210">
        <f t="shared" ref="AH19" si="33">SUM(AH20:AH26)</f>
        <v>207513</v>
      </c>
      <c r="AI19" s="210">
        <f t="shared" ref="AI19" si="34">SUM(AI20:AI26)</f>
        <v>469518</v>
      </c>
      <c r="AJ19" s="210">
        <f t="shared" ref="AJ19" si="35">SUM(AJ20:AJ26)</f>
        <v>130725</v>
      </c>
      <c r="AK19" s="210">
        <f t="shared" ref="AK19" si="36">SUM(AK20:AK26)</f>
        <v>61851</v>
      </c>
      <c r="AL19" s="210">
        <f t="shared" ref="AL19" si="37">SUM(AL20:AL26)</f>
        <v>14636</v>
      </c>
      <c r="AM19" s="210">
        <f t="shared" ref="AM19" si="38">SUM(AM20:AM26)</f>
        <v>146173</v>
      </c>
      <c r="AN19" s="210">
        <f t="shared" ref="AN19" si="39">SUM(AN20:AN26)</f>
        <v>22842</v>
      </c>
      <c r="AO19" s="210">
        <f t="shared" ref="AO19" si="40">SUM(AO20:AO26)</f>
        <v>28932</v>
      </c>
      <c r="AP19" s="210">
        <f t="shared" ref="AP19" si="41">SUM(AP20:AP26)</f>
        <v>15730</v>
      </c>
      <c r="AQ19" s="210">
        <f t="shared" ref="AQ19" si="42">SUM(AQ20:AQ26)</f>
        <v>24067</v>
      </c>
      <c r="AR19" s="210">
        <f t="shared" ref="AR19" si="43">SUM(AR20:AR26)</f>
        <v>305923</v>
      </c>
      <c r="AS19" s="210">
        <f t="shared" ref="AS19" si="44">SUM(AS20:AS26)</f>
        <v>2810</v>
      </c>
      <c r="AT19" s="210">
        <f t="shared" ref="AT19" si="45">SUM(AT20:AT26)</f>
        <v>0</v>
      </c>
      <c r="AU19" s="210">
        <f t="shared" ref="AU19" si="46">SUM(AU20:AU26)</f>
        <v>793154</v>
      </c>
      <c r="AV19" s="210">
        <f t="shared" ref="AV19" si="47">SUM(AV20:AV26)</f>
        <v>63256</v>
      </c>
      <c r="BK19" s="123"/>
      <c r="BT19" s="123"/>
      <c r="BU19" s="124"/>
      <c r="BV19" s="124"/>
      <c r="BW19" s="124"/>
      <c r="BX19" s="124"/>
      <c r="BY19" s="124"/>
      <c r="BZ19" s="124"/>
      <c r="CA19" s="124"/>
      <c r="CB19" s="124"/>
      <c r="CU19" s="130"/>
      <c r="CV19" s="129"/>
      <c r="CW19" s="129"/>
      <c r="CX19" s="129"/>
      <c r="CY19" s="129"/>
      <c r="CZ19" s="129"/>
      <c r="DA19" s="129"/>
      <c r="DB19" s="129"/>
      <c r="DC19" s="129"/>
      <c r="DD19" s="129"/>
    </row>
    <row r="20" spans="1:108" ht="15" x14ac:dyDescent="0.25">
      <c r="A20" s="104" t="str">
        <f t="shared" si="3"/>
        <v>2009ABM ULHB</v>
      </c>
      <c r="B20" s="196">
        <v>2009</v>
      </c>
      <c r="C20" s="197" t="s">
        <v>34</v>
      </c>
      <c r="D20" s="196">
        <v>9875</v>
      </c>
      <c r="E20" s="196">
        <v>39013</v>
      </c>
      <c r="F20" s="64">
        <v>78203</v>
      </c>
      <c r="G20" s="140"/>
      <c r="H20" s="196">
        <v>23394</v>
      </c>
      <c r="I20" s="196">
        <v>10364</v>
      </c>
      <c r="J20" s="196">
        <v>2578</v>
      </c>
      <c r="K20" s="196">
        <v>27291</v>
      </c>
      <c r="L20" s="196">
        <v>4133</v>
      </c>
      <c r="M20" s="198"/>
      <c r="N20" s="196">
        <v>5301</v>
      </c>
      <c r="O20" s="198"/>
      <c r="P20" s="196">
        <v>3303</v>
      </c>
      <c r="Q20" s="198"/>
      <c r="R20" s="198"/>
      <c r="S20" s="198"/>
      <c r="T20" s="196">
        <v>4643</v>
      </c>
      <c r="U20" s="196">
        <v>51418</v>
      </c>
      <c r="V20" s="196">
        <v>508</v>
      </c>
      <c r="W20" s="196">
        <v>138736</v>
      </c>
      <c r="X20" s="198"/>
      <c r="Y20" s="198"/>
      <c r="Z20" s="198"/>
      <c r="AA20" s="198"/>
      <c r="AB20" s="198"/>
      <c r="AC20" s="196">
        <v>11761</v>
      </c>
      <c r="AD20" s="28"/>
      <c r="AE20" s="28"/>
      <c r="AF20" s="28"/>
      <c r="AG20" s="201">
        <f t="shared" si="4"/>
        <v>9875</v>
      </c>
      <c r="AH20" s="201">
        <f t="shared" si="1"/>
        <v>39013</v>
      </c>
      <c r="AI20" s="201">
        <f t="shared" si="2"/>
        <v>78203</v>
      </c>
      <c r="AJ20" s="201">
        <f t="shared" si="5"/>
        <v>23394</v>
      </c>
      <c r="AK20" s="201">
        <f t="shared" si="6"/>
        <v>10364</v>
      </c>
      <c r="AL20" s="201">
        <f t="shared" si="7"/>
        <v>2578</v>
      </c>
      <c r="AM20" s="201">
        <f t="shared" si="8"/>
        <v>27291</v>
      </c>
      <c r="AN20" s="201">
        <f t="shared" si="9"/>
        <v>4133</v>
      </c>
      <c r="AO20" s="201">
        <f t="shared" si="10"/>
        <v>5301</v>
      </c>
      <c r="AP20" s="201">
        <f t="shared" si="11"/>
        <v>3303</v>
      </c>
      <c r="AQ20" s="201">
        <f t="shared" si="12"/>
        <v>4643</v>
      </c>
      <c r="AR20" s="201">
        <f t="shared" si="13"/>
        <v>51418</v>
      </c>
      <c r="AS20" s="201">
        <f t="shared" si="14"/>
        <v>508</v>
      </c>
      <c r="AT20" s="201">
        <f t="shared" si="15"/>
        <v>0</v>
      </c>
      <c r="AU20" s="201">
        <f t="shared" si="16"/>
        <v>138736</v>
      </c>
      <c r="AV20" s="201">
        <f t="shared" si="17"/>
        <v>11761</v>
      </c>
      <c r="BK20" s="123"/>
      <c r="BT20" s="123"/>
      <c r="BU20" s="124"/>
      <c r="BV20" s="124"/>
      <c r="BW20" s="124"/>
      <c r="BX20" s="124"/>
      <c r="BY20" s="124"/>
      <c r="BZ20" s="124"/>
      <c r="CA20" s="124"/>
      <c r="CB20" s="124"/>
      <c r="CU20" s="130"/>
      <c r="CV20" s="129"/>
      <c r="CW20" s="129"/>
      <c r="CX20" s="129"/>
      <c r="CY20" s="129"/>
      <c r="CZ20" s="129"/>
      <c r="DA20" s="129"/>
      <c r="DB20" s="129"/>
      <c r="DC20" s="129"/>
      <c r="DD20" s="129"/>
    </row>
    <row r="21" spans="1:108" ht="15" x14ac:dyDescent="0.25">
      <c r="A21" s="104" t="str">
        <f t="shared" si="3"/>
        <v>2009Aneurin Bevan LHB</v>
      </c>
      <c r="B21" s="196">
        <v>2009</v>
      </c>
      <c r="C21" s="197" t="s">
        <v>35</v>
      </c>
      <c r="D21" s="196">
        <v>9113</v>
      </c>
      <c r="E21" s="196">
        <v>38450</v>
      </c>
      <c r="F21" s="64">
        <v>92252</v>
      </c>
      <c r="G21" s="140"/>
      <c r="H21" s="196">
        <v>24937</v>
      </c>
      <c r="I21" s="196">
        <v>11627</v>
      </c>
      <c r="J21" s="196">
        <v>2710</v>
      </c>
      <c r="K21" s="196">
        <v>30356</v>
      </c>
      <c r="L21" s="196">
        <v>4349</v>
      </c>
      <c r="M21" s="198"/>
      <c r="N21" s="196">
        <v>5577</v>
      </c>
      <c r="O21" s="198"/>
      <c r="P21" s="196">
        <v>2806</v>
      </c>
      <c r="Q21" s="198"/>
      <c r="R21" s="198"/>
      <c r="S21" s="198"/>
      <c r="T21" s="196">
        <v>4632</v>
      </c>
      <c r="U21" s="196">
        <v>65865</v>
      </c>
      <c r="V21" s="196">
        <v>657</v>
      </c>
      <c r="W21" s="196">
        <v>152596</v>
      </c>
      <c r="X21" s="198"/>
      <c r="Y21" s="198"/>
      <c r="Z21" s="198"/>
      <c r="AA21" s="198"/>
      <c r="AB21" s="198"/>
      <c r="AC21" s="196">
        <v>11365</v>
      </c>
      <c r="AD21" s="28"/>
      <c r="AE21" s="28"/>
      <c r="AF21" s="28"/>
      <c r="AG21" s="201">
        <f t="shared" si="4"/>
        <v>9113</v>
      </c>
      <c r="AH21" s="201">
        <f t="shared" si="1"/>
        <v>38450</v>
      </c>
      <c r="AI21" s="201">
        <f t="shared" si="2"/>
        <v>92252</v>
      </c>
      <c r="AJ21" s="201">
        <f t="shared" si="5"/>
        <v>24937</v>
      </c>
      <c r="AK21" s="201">
        <f t="shared" si="6"/>
        <v>11627</v>
      </c>
      <c r="AL21" s="201">
        <f t="shared" si="7"/>
        <v>2710</v>
      </c>
      <c r="AM21" s="201">
        <f t="shared" si="8"/>
        <v>30356</v>
      </c>
      <c r="AN21" s="201">
        <f t="shared" si="9"/>
        <v>4349</v>
      </c>
      <c r="AO21" s="201">
        <f t="shared" si="10"/>
        <v>5577</v>
      </c>
      <c r="AP21" s="201">
        <f t="shared" si="11"/>
        <v>2806</v>
      </c>
      <c r="AQ21" s="201">
        <f t="shared" si="12"/>
        <v>4632</v>
      </c>
      <c r="AR21" s="201">
        <f t="shared" si="13"/>
        <v>65865</v>
      </c>
      <c r="AS21" s="201">
        <f t="shared" si="14"/>
        <v>657</v>
      </c>
      <c r="AT21" s="201">
        <f t="shared" si="15"/>
        <v>0</v>
      </c>
      <c r="AU21" s="201">
        <f t="shared" si="16"/>
        <v>152596</v>
      </c>
      <c r="AV21" s="201">
        <f t="shared" si="17"/>
        <v>11365</v>
      </c>
      <c r="BK21" s="123"/>
      <c r="BT21" s="123"/>
      <c r="BU21" s="124"/>
      <c r="BV21" s="124"/>
      <c r="BW21" s="124"/>
      <c r="BX21" s="124"/>
      <c r="BY21" s="124"/>
      <c r="BZ21" s="124"/>
      <c r="CA21" s="124"/>
      <c r="CB21" s="124"/>
      <c r="CU21" s="130"/>
      <c r="CV21" s="129"/>
      <c r="CW21" s="129"/>
      <c r="CX21" s="129"/>
      <c r="CY21" s="129"/>
      <c r="CZ21" s="129"/>
      <c r="DA21" s="129"/>
      <c r="DB21" s="129"/>
      <c r="DC21" s="129"/>
      <c r="DD21" s="129"/>
    </row>
    <row r="22" spans="1:108" ht="15" x14ac:dyDescent="0.25">
      <c r="A22" s="104" t="str">
        <f t="shared" si="3"/>
        <v>2009Betsi Cadwaladr ULHB</v>
      </c>
      <c r="B22" s="196">
        <v>2009</v>
      </c>
      <c r="C22" s="197" t="s">
        <v>36</v>
      </c>
      <c r="D22" s="196">
        <v>11781</v>
      </c>
      <c r="E22" s="196">
        <v>45381</v>
      </c>
      <c r="F22" s="64">
        <v>106257</v>
      </c>
      <c r="G22" s="140"/>
      <c r="H22" s="196">
        <v>30512</v>
      </c>
      <c r="I22" s="196">
        <v>15400</v>
      </c>
      <c r="J22" s="196">
        <v>3429</v>
      </c>
      <c r="K22" s="196">
        <v>30471</v>
      </c>
      <c r="L22" s="196">
        <v>4964</v>
      </c>
      <c r="M22" s="198"/>
      <c r="N22" s="196">
        <v>6191</v>
      </c>
      <c r="O22" s="198"/>
      <c r="P22" s="196">
        <v>3299</v>
      </c>
      <c r="Q22" s="198"/>
      <c r="R22" s="198"/>
      <c r="S22" s="198"/>
      <c r="T22" s="196">
        <v>4695</v>
      </c>
      <c r="U22" s="196">
        <v>65537</v>
      </c>
      <c r="V22" s="196">
        <v>625</v>
      </c>
      <c r="W22" s="196">
        <v>178960</v>
      </c>
      <c r="X22" s="198"/>
      <c r="Y22" s="198"/>
      <c r="Z22" s="198"/>
      <c r="AA22" s="198"/>
      <c r="AB22" s="198"/>
      <c r="AC22" s="196">
        <v>14119</v>
      </c>
      <c r="AD22" s="28"/>
      <c r="AE22" s="28"/>
      <c r="AF22" s="28"/>
      <c r="AG22" s="201">
        <f t="shared" si="4"/>
        <v>11781</v>
      </c>
      <c r="AH22" s="201">
        <f t="shared" si="1"/>
        <v>45381</v>
      </c>
      <c r="AI22" s="201">
        <f t="shared" si="2"/>
        <v>106257</v>
      </c>
      <c r="AJ22" s="201">
        <f t="shared" si="5"/>
        <v>30512</v>
      </c>
      <c r="AK22" s="201">
        <f t="shared" si="6"/>
        <v>15400</v>
      </c>
      <c r="AL22" s="201">
        <f t="shared" si="7"/>
        <v>3429</v>
      </c>
      <c r="AM22" s="201">
        <f t="shared" si="8"/>
        <v>30471</v>
      </c>
      <c r="AN22" s="201">
        <f t="shared" si="9"/>
        <v>4964</v>
      </c>
      <c r="AO22" s="201">
        <f t="shared" si="10"/>
        <v>6191</v>
      </c>
      <c r="AP22" s="201">
        <f t="shared" si="11"/>
        <v>3299</v>
      </c>
      <c r="AQ22" s="201">
        <f t="shared" si="12"/>
        <v>4695</v>
      </c>
      <c r="AR22" s="201">
        <f t="shared" si="13"/>
        <v>65537</v>
      </c>
      <c r="AS22" s="201">
        <f t="shared" si="14"/>
        <v>625</v>
      </c>
      <c r="AT22" s="201">
        <f t="shared" si="15"/>
        <v>0</v>
      </c>
      <c r="AU22" s="201">
        <f t="shared" si="16"/>
        <v>178960</v>
      </c>
      <c r="AV22" s="201">
        <f t="shared" si="17"/>
        <v>14119</v>
      </c>
      <c r="BK22" s="123"/>
      <c r="BT22" s="123"/>
      <c r="BU22" s="124"/>
      <c r="BV22" s="124"/>
      <c r="BW22" s="124"/>
      <c r="BX22" s="124"/>
      <c r="BY22" s="124"/>
      <c r="BZ22" s="124"/>
      <c r="CA22" s="124"/>
      <c r="CB22" s="124"/>
      <c r="CU22" s="130"/>
      <c r="CV22" s="129"/>
      <c r="CW22" s="129"/>
      <c r="CX22" s="129"/>
      <c r="CY22" s="129"/>
      <c r="CZ22" s="129"/>
      <c r="DA22" s="129"/>
      <c r="DB22" s="129"/>
      <c r="DC22" s="129"/>
      <c r="DD22" s="129"/>
    </row>
    <row r="23" spans="1:108" ht="15" x14ac:dyDescent="0.25">
      <c r="A23" s="104" t="str">
        <f t="shared" si="3"/>
        <v>2009Cardiff &amp; Vale ULHB</v>
      </c>
      <c r="B23" s="196">
        <v>2009</v>
      </c>
      <c r="C23" s="197" t="s">
        <v>37</v>
      </c>
      <c r="D23" s="196">
        <v>6563</v>
      </c>
      <c r="E23" s="196">
        <v>31394</v>
      </c>
      <c r="F23" s="64">
        <v>59904</v>
      </c>
      <c r="G23" s="140"/>
      <c r="H23" s="196">
        <v>15379</v>
      </c>
      <c r="I23" s="196">
        <v>6309</v>
      </c>
      <c r="J23" s="196">
        <v>1965</v>
      </c>
      <c r="K23" s="196">
        <v>18655</v>
      </c>
      <c r="L23" s="196">
        <v>2980</v>
      </c>
      <c r="M23" s="198"/>
      <c r="N23" s="196">
        <v>3406</v>
      </c>
      <c r="O23" s="198"/>
      <c r="P23" s="196">
        <v>1940</v>
      </c>
      <c r="Q23" s="198"/>
      <c r="R23" s="198"/>
      <c r="S23" s="198"/>
      <c r="T23" s="196">
        <v>3719</v>
      </c>
      <c r="U23" s="196">
        <v>39917</v>
      </c>
      <c r="V23" s="196">
        <v>295</v>
      </c>
      <c r="W23" s="196">
        <v>105165</v>
      </c>
      <c r="X23" s="198"/>
      <c r="Y23" s="198"/>
      <c r="Z23" s="198"/>
      <c r="AA23" s="198"/>
      <c r="AB23" s="198"/>
      <c r="AC23" s="196">
        <v>8211</v>
      </c>
      <c r="AD23" s="28"/>
      <c r="AE23" s="28"/>
      <c r="AF23" s="28"/>
      <c r="AG23" s="201">
        <f t="shared" si="4"/>
        <v>6563</v>
      </c>
      <c r="AH23" s="201">
        <f t="shared" si="1"/>
        <v>31394</v>
      </c>
      <c r="AI23" s="201">
        <f t="shared" si="2"/>
        <v>59904</v>
      </c>
      <c r="AJ23" s="201">
        <f t="shared" si="5"/>
        <v>15379</v>
      </c>
      <c r="AK23" s="201">
        <f t="shared" si="6"/>
        <v>6309</v>
      </c>
      <c r="AL23" s="201">
        <f t="shared" si="7"/>
        <v>1965</v>
      </c>
      <c r="AM23" s="201">
        <f t="shared" si="8"/>
        <v>18655</v>
      </c>
      <c r="AN23" s="201">
        <f t="shared" si="9"/>
        <v>2980</v>
      </c>
      <c r="AO23" s="201">
        <f t="shared" si="10"/>
        <v>3406</v>
      </c>
      <c r="AP23" s="201">
        <f t="shared" si="11"/>
        <v>1940</v>
      </c>
      <c r="AQ23" s="201">
        <f t="shared" si="12"/>
        <v>3719</v>
      </c>
      <c r="AR23" s="201">
        <f t="shared" si="13"/>
        <v>39917</v>
      </c>
      <c r="AS23" s="201">
        <f t="shared" si="14"/>
        <v>295</v>
      </c>
      <c r="AT23" s="201">
        <f t="shared" si="15"/>
        <v>0</v>
      </c>
      <c r="AU23" s="201">
        <f t="shared" si="16"/>
        <v>105165</v>
      </c>
      <c r="AV23" s="201">
        <f t="shared" si="17"/>
        <v>8211</v>
      </c>
      <c r="BK23" s="123"/>
      <c r="BT23" s="123"/>
      <c r="BU23" s="124"/>
      <c r="BV23" s="124"/>
      <c r="BW23" s="124"/>
      <c r="BX23" s="124"/>
      <c r="BY23" s="124"/>
      <c r="BZ23" s="124"/>
      <c r="CA23" s="124"/>
      <c r="CB23" s="124"/>
      <c r="CU23" s="130"/>
      <c r="CV23" s="129"/>
      <c r="CW23" s="129"/>
      <c r="CX23" s="129"/>
      <c r="CY23" s="129"/>
      <c r="CZ23" s="129"/>
      <c r="DA23" s="129"/>
      <c r="DB23" s="129"/>
      <c r="DC23" s="129"/>
      <c r="DD23" s="129"/>
    </row>
    <row r="24" spans="1:108" ht="15" x14ac:dyDescent="0.25">
      <c r="A24" s="104" t="str">
        <f t="shared" si="3"/>
        <v>2009Cwm Taf LHB</v>
      </c>
      <c r="B24" s="196">
        <v>2009</v>
      </c>
      <c r="C24" s="197" t="s">
        <v>38</v>
      </c>
      <c r="D24" s="196">
        <v>4378</v>
      </c>
      <c r="E24" s="196">
        <v>18335</v>
      </c>
      <c r="F24" s="64">
        <v>48387</v>
      </c>
      <c r="G24" s="140"/>
      <c r="H24" s="196">
        <v>13077</v>
      </c>
      <c r="I24" s="196">
        <v>7957</v>
      </c>
      <c r="J24" s="196">
        <v>1273</v>
      </c>
      <c r="K24" s="196">
        <v>14330</v>
      </c>
      <c r="L24" s="196">
        <v>2560</v>
      </c>
      <c r="M24" s="198"/>
      <c r="N24" s="196">
        <v>2851</v>
      </c>
      <c r="O24" s="198"/>
      <c r="P24" s="196">
        <v>1485</v>
      </c>
      <c r="Q24" s="198"/>
      <c r="R24" s="198"/>
      <c r="S24" s="198"/>
      <c r="T24" s="196">
        <v>2326</v>
      </c>
      <c r="U24" s="196">
        <v>33362</v>
      </c>
      <c r="V24" s="196">
        <v>159</v>
      </c>
      <c r="W24" s="196">
        <v>77464</v>
      </c>
      <c r="X24" s="198"/>
      <c r="Y24" s="198"/>
      <c r="Z24" s="198"/>
      <c r="AA24" s="198"/>
      <c r="AB24" s="198"/>
      <c r="AC24" s="196">
        <v>6023</v>
      </c>
      <c r="AD24" s="28"/>
      <c r="AE24" s="28"/>
      <c r="AF24" s="28"/>
      <c r="AG24" s="201">
        <f t="shared" si="4"/>
        <v>4378</v>
      </c>
      <c r="AH24" s="201">
        <f t="shared" si="1"/>
        <v>18335</v>
      </c>
      <c r="AI24" s="201">
        <f t="shared" si="2"/>
        <v>48387</v>
      </c>
      <c r="AJ24" s="201">
        <f t="shared" si="5"/>
        <v>13077</v>
      </c>
      <c r="AK24" s="201">
        <f t="shared" si="6"/>
        <v>7957</v>
      </c>
      <c r="AL24" s="201">
        <f t="shared" si="7"/>
        <v>1273</v>
      </c>
      <c r="AM24" s="201">
        <f t="shared" si="8"/>
        <v>14330</v>
      </c>
      <c r="AN24" s="201">
        <f t="shared" si="9"/>
        <v>2560</v>
      </c>
      <c r="AO24" s="201">
        <f t="shared" si="10"/>
        <v>2851</v>
      </c>
      <c r="AP24" s="201">
        <f t="shared" si="11"/>
        <v>1485</v>
      </c>
      <c r="AQ24" s="201">
        <f t="shared" si="12"/>
        <v>2326</v>
      </c>
      <c r="AR24" s="201">
        <f t="shared" si="13"/>
        <v>33362</v>
      </c>
      <c r="AS24" s="201">
        <f t="shared" si="14"/>
        <v>159</v>
      </c>
      <c r="AT24" s="201">
        <f t="shared" si="15"/>
        <v>0</v>
      </c>
      <c r="AU24" s="201">
        <f t="shared" si="16"/>
        <v>77464</v>
      </c>
      <c r="AV24" s="201">
        <f t="shared" si="17"/>
        <v>6023</v>
      </c>
      <c r="BK24" s="123"/>
      <c r="BT24" s="123"/>
      <c r="BU24" s="124"/>
      <c r="BV24" s="124"/>
      <c r="BW24" s="124"/>
      <c r="BX24" s="124"/>
      <c r="BY24" s="124"/>
      <c r="BZ24" s="124"/>
      <c r="CA24" s="124"/>
      <c r="CB24" s="124"/>
      <c r="CU24" s="130"/>
      <c r="CV24" s="129"/>
      <c r="CW24" s="129"/>
      <c r="CX24" s="129"/>
      <c r="CY24" s="129"/>
      <c r="CZ24" s="129"/>
      <c r="DA24" s="129"/>
      <c r="DB24" s="129"/>
      <c r="DC24" s="129"/>
      <c r="DD24" s="129"/>
    </row>
    <row r="25" spans="1:108" ht="15" x14ac:dyDescent="0.25">
      <c r="A25" s="104" t="str">
        <f t="shared" si="3"/>
        <v>2009Hywel Dda LHB</v>
      </c>
      <c r="B25" s="196">
        <v>2009</v>
      </c>
      <c r="C25" s="197" t="s">
        <v>39</v>
      </c>
      <c r="D25" s="196">
        <v>7719</v>
      </c>
      <c r="E25" s="196">
        <v>26072</v>
      </c>
      <c r="F25" s="64">
        <v>62203</v>
      </c>
      <c r="G25" s="140"/>
      <c r="H25" s="196">
        <v>17617</v>
      </c>
      <c r="I25" s="196">
        <v>7318</v>
      </c>
      <c r="J25" s="196">
        <v>1908</v>
      </c>
      <c r="K25" s="196">
        <v>18779</v>
      </c>
      <c r="L25" s="196">
        <v>2899</v>
      </c>
      <c r="M25" s="198"/>
      <c r="N25" s="196">
        <v>4027</v>
      </c>
      <c r="O25" s="198"/>
      <c r="P25" s="196">
        <v>1951</v>
      </c>
      <c r="Q25" s="198"/>
      <c r="R25" s="198"/>
      <c r="S25" s="198"/>
      <c r="T25" s="196">
        <v>2985</v>
      </c>
      <c r="U25" s="196">
        <v>36209</v>
      </c>
      <c r="V25" s="196">
        <v>440</v>
      </c>
      <c r="W25" s="196">
        <v>103696</v>
      </c>
      <c r="X25" s="198"/>
      <c r="Y25" s="198"/>
      <c r="Z25" s="198"/>
      <c r="AA25" s="198"/>
      <c r="AB25" s="198"/>
      <c r="AC25" s="196">
        <v>8659</v>
      </c>
      <c r="AD25" s="28"/>
      <c r="AE25" s="28"/>
      <c r="AF25" s="28"/>
      <c r="AG25" s="201">
        <f t="shared" si="4"/>
        <v>7719</v>
      </c>
      <c r="AH25" s="201">
        <f t="shared" si="1"/>
        <v>26072</v>
      </c>
      <c r="AI25" s="201">
        <f t="shared" si="2"/>
        <v>62203</v>
      </c>
      <c r="AJ25" s="201">
        <f t="shared" si="5"/>
        <v>17617</v>
      </c>
      <c r="AK25" s="201">
        <f t="shared" si="6"/>
        <v>7318</v>
      </c>
      <c r="AL25" s="201">
        <f t="shared" si="7"/>
        <v>1908</v>
      </c>
      <c r="AM25" s="201">
        <f t="shared" si="8"/>
        <v>18779</v>
      </c>
      <c r="AN25" s="201">
        <f t="shared" si="9"/>
        <v>2899</v>
      </c>
      <c r="AO25" s="201">
        <f t="shared" si="10"/>
        <v>4027</v>
      </c>
      <c r="AP25" s="201">
        <f t="shared" si="11"/>
        <v>1951</v>
      </c>
      <c r="AQ25" s="201">
        <f t="shared" si="12"/>
        <v>2985</v>
      </c>
      <c r="AR25" s="201">
        <f t="shared" si="13"/>
        <v>36209</v>
      </c>
      <c r="AS25" s="201">
        <f t="shared" si="14"/>
        <v>440</v>
      </c>
      <c r="AT25" s="201">
        <f t="shared" si="15"/>
        <v>0</v>
      </c>
      <c r="AU25" s="201">
        <f t="shared" si="16"/>
        <v>103696</v>
      </c>
      <c r="AV25" s="201">
        <f t="shared" si="17"/>
        <v>8659</v>
      </c>
      <c r="CU25" s="130"/>
      <c r="CV25" s="129"/>
      <c r="CW25" s="129"/>
      <c r="CX25" s="129"/>
      <c r="CY25" s="129"/>
      <c r="CZ25" s="129"/>
      <c r="DA25" s="129"/>
      <c r="DB25" s="129"/>
      <c r="DC25" s="129"/>
      <c r="DD25" s="129"/>
    </row>
    <row r="26" spans="1:108" ht="15" x14ac:dyDescent="0.25">
      <c r="A26" s="104" t="str">
        <f t="shared" si="3"/>
        <v>2009Powys Teaching LHB</v>
      </c>
      <c r="B26" s="196">
        <v>2009</v>
      </c>
      <c r="C26" s="197" t="s">
        <v>40</v>
      </c>
      <c r="D26" s="196">
        <v>2534</v>
      </c>
      <c r="E26" s="196">
        <v>8868</v>
      </c>
      <c r="F26" s="64">
        <v>22312</v>
      </c>
      <c r="G26" s="140"/>
      <c r="H26" s="196">
        <v>5809</v>
      </c>
      <c r="I26" s="196">
        <v>2876</v>
      </c>
      <c r="J26" s="196">
        <v>773</v>
      </c>
      <c r="K26" s="196">
        <v>6291</v>
      </c>
      <c r="L26" s="196">
        <v>957</v>
      </c>
      <c r="M26" s="198"/>
      <c r="N26" s="196">
        <v>1579</v>
      </c>
      <c r="O26" s="198"/>
      <c r="P26" s="196">
        <v>946</v>
      </c>
      <c r="Q26" s="198"/>
      <c r="R26" s="198"/>
      <c r="S26" s="198"/>
      <c r="T26" s="196">
        <v>1067</v>
      </c>
      <c r="U26" s="196">
        <v>13615</v>
      </c>
      <c r="V26" s="196">
        <v>126</v>
      </c>
      <c r="W26" s="196">
        <v>36537</v>
      </c>
      <c r="X26" s="198"/>
      <c r="Y26" s="198"/>
      <c r="Z26" s="198"/>
      <c r="AA26" s="198"/>
      <c r="AB26" s="198"/>
      <c r="AC26" s="196">
        <v>3118</v>
      </c>
      <c r="AD26" s="28"/>
      <c r="AE26" s="28"/>
      <c r="AF26" s="28"/>
      <c r="AG26" s="201">
        <f t="shared" si="4"/>
        <v>2534</v>
      </c>
      <c r="AH26" s="201">
        <f t="shared" si="1"/>
        <v>8868</v>
      </c>
      <c r="AI26" s="201">
        <f t="shared" si="2"/>
        <v>22312</v>
      </c>
      <c r="AJ26" s="201">
        <f t="shared" si="5"/>
        <v>5809</v>
      </c>
      <c r="AK26" s="201">
        <f t="shared" si="6"/>
        <v>2876</v>
      </c>
      <c r="AL26" s="201">
        <f t="shared" si="7"/>
        <v>773</v>
      </c>
      <c r="AM26" s="201">
        <f t="shared" si="8"/>
        <v>6291</v>
      </c>
      <c r="AN26" s="201">
        <f t="shared" si="9"/>
        <v>957</v>
      </c>
      <c r="AO26" s="201">
        <f t="shared" si="10"/>
        <v>1579</v>
      </c>
      <c r="AP26" s="201">
        <f t="shared" si="11"/>
        <v>946</v>
      </c>
      <c r="AQ26" s="201">
        <f t="shared" si="12"/>
        <v>1067</v>
      </c>
      <c r="AR26" s="201">
        <f t="shared" si="13"/>
        <v>13615</v>
      </c>
      <c r="AS26" s="201">
        <f t="shared" si="14"/>
        <v>126</v>
      </c>
      <c r="AT26" s="201">
        <f t="shared" si="15"/>
        <v>0</v>
      </c>
      <c r="AU26" s="201">
        <f t="shared" si="16"/>
        <v>36537</v>
      </c>
      <c r="AV26" s="201">
        <f t="shared" si="17"/>
        <v>3118</v>
      </c>
      <c r="CU26" s="130"/>
      <c r="CV26" s="129"/>
      <c r="CW26" s="129"/>
      <c r="CX26" s="129"/>
      <c r="CY26" s="129"/>
      <c r="CZ26" s="129"/>
      <c r="DA26" s="129"/>
      <c r="DB26" s="129"/>
      <c r="DC26" s="129"/>
      <c r="DD26" s="129"/>
    </row>
    <row r="27" spans="1:108" ht="15" x14ac:dyDescent="0.25">
      <c r="A27" s="104" t="str">
        <f t="shared" si="3"/>
        <v>2010Wales</v>
      </c>
      <c r="B27" s="196">
        <v>2010</v>
      </c>
      <c r="C27" s="209" t="s">
        <v>55</v>
      </c>
      <c r="D27" s="196"/>
      <c r="E27" s="196"/>
      <c r="F27" s="64"/>
      <c r="G27" s="140"/>
      <c r="H27" s="196"/>
      <c r="I27" s="196"/>
      <c r="J27" s="196"/>
      <c r="K27" s="196"/>
      <c r="L27" s="196"/>
      <c r="M27" s="198"/>
      <c r="N27" s="196"/>
      <c r="O27" s="198"/>
      <c r="P27" s="196"/>
      <c r="Q27" s="198"/>
      <c r="R27" s="198"/>
      <c r="S27" s="198"/>
      <c r="T27" s="196"/>
      <c r="U27" s="196"/>
      <c r="V27" s="196"/>
      <c r="W27" s="196"/>
      <c r="X27" s="198"/>
      <c r="Y27" s="198"/>
      <c r="Z27" s="198"/>
      <c r="AA27" s="198"/>
      <c r="AB27" s="198"/>
      <c r="AC27" s="196"/>
      <c r="AD27" s="28"/>
      <c r="AE27" s="28"/>
      <c r="AF27" s="28"/>
      <c r="AG27" s="210">
        <f>SUM(AG28:AG34)</f>
        <v>53403</v>
      </c>
      <c r="AH27" s="210">
        <f t="shared" ref="AH27" si="48">SUM(AH28:AH34)</f>
        <v>210952</v>
      </c>
      <c r="AI27" s="210">
        <f t="shared" ref="AI27" si="49">SUM(AI28:AI34)</f>
        <v>478067</v>
      </c>
      <c r="AJ27" s="210">
        <f t="shared" ref="AJ27" si="50">SUM(AJ28:AJ34)</f>
        <v>129223</v>
      </c>
      <c r="AK27" s="210">
        <f t="shared" ref="AK27" si="51">SUM(AK28:AK34)</f>
        <v>62744</v>
      </c>
      <c r="AL27" s="210">
        <f t="shared" ref="AL27" si="52">SUM(AL28:AL34)</f>
        <v>15389</v>
      </c>
      <c r="AM27" s="210">
        <f t="shared" ref="AM27" si="53">SUM(AM28:AM34)</f>
        <v>153175</v>
      </c>
      <c r="AN27" s="210">
        <f t="shared" ref="AN27" si="54">SUM(AN28:AN34)</f>
        <v>22885</v>
      </c>
      <c r="AO27" s="210">
        <f t="shared" ref="AO27" si="55">SUM(AO28:AO34)</f>
        <v>28549</v>
      </c>
      <c r="AP27" s="210">
        <f t="shared" ref="AP27" si="56">SUM(AP28:AP34)</f>
        <v>15920</v>
      </c>
      <c r="AQ27" s="210">
        <f t="shared" ref="AQ27" si="57">SUM(AQ28:AQ34)</f>
        <v>25069</v>
      </c>
      <c r="AR27" s="210">
        <f t="shared" ref="AR27" si="58">SUM(AR28:AR34)</f>
        <v>318606</v>
      </c>
      <c r="AS27" s="210">
        <f t="shared" ref="AS27" si="59">SUM(AS28:AS34)</f>
        <v>3719</v>
      </c>
      <c r="AT27" s="210">
        <f t="shared" ref="AT27" si="60">SUM(AT28:AT34)</f>
        <v>0</v>
      </c>
      <c r="AU27" s="210">
        <f t="shared" ref="AU27" si="61">SUM(AU28:AU34)</f>
        <v>805502</v>
      </c>
      <c r="AV27" s="210">
        <f t="shared" ref="AV27" si="62">SUM(AV28:AV34)</f>
        <v>64132</v>
      </c>
      <c r="CU27" s="130"/>
      <c r="CV27" s="129"/>
      <c r="CW27" s="129"/>
      <c r="CX27" s="129"/>
      <c r="CY27" s="129"/>
      <c r="CZ27" s="129"/>
      <c r="DA27" s="129"/>
      <c r="DB27" s="129"/>
      <c r="DC27" s="129"/>
      <c r="DD27" s="129"/>
    </row>
    <row r="28" spans="1:108" ht="15" x14ac:dyDescent="0.25">
      <c r="A28" s="104" t="str">
        <f t="shared" si="3"/>
        <v>2010ABM ULHB</v>
      </c>
      <c r="B28" s="196">
        <v>2010</v>
      </c>
      <c r="C28" s="197" t="s">
        <v>34</v>
      </c>
      <c r="D28" s="196">
        <v>10030</v>
      </c>
      <c r="E28" s="196">
        <v>39497</v>
      </c>
      <c r="F28" s="64">
        <v>79982</v>
      </c>
      <c r="G28" s="140"/>
      <c r="H28" s="196">
        <v>23181</v>
      </c>
      <c r="I28" s="196">
        <v>10443</v>
      </c>
      <c r="J28" s="196">
        <v>2846</v>
      </c>
      <c r="K28" s="196">
        <v>28465</v>
      </c>
      <c r="L28" s="196">
        <v>4101</v>
      </c>
      <c r="M28" s="198"/>
      <c r="N28" s="196">
        <v>5251</v>
      </c>
      <c r="O28" s="198"/>
      <c r="P28" s="198"/>
      <c r="Q28" s="196">
        <v>3317</v>
      </c>
      <c r="R28" s="198"/>
      <c r="S28" s="198"/>
      <c r="T28" s="196">
        <v>4846</v>
      </c>
      <c r="U28" s="196">
        <v>53678</v>
      </c>
      <c r="V28" s="196">
        <v>629</v>
      </c>
      <c r="W28" s="196">
        <v>141049</v>
      </c>
      <c r="X28" s="198"/>
      <c r="Y28" s="198"/>
      <c r="Z28" s="198"/>
      <c r="AA28" s="198"/>
      <c r="AB28" s="198"/>
      <c r="AC28" s="196">
        <v>11878</v>
      </c>
      <c r="AD28" s="28"/>
      <c r="AE28" s="28"/>
      <c r="AF28" s="28"/>
      <c r="AG28" s="201">
        <f t="shared" si="4"/>
        <v>10030</v>
      </c>
      <c r="AH28" s="201">
        <f t="shared" si="1"/>
        <v>39497</v>
      </c>
      <c r="AI28" s="201">
        <f t="shared" si="2"/>
        <v>79982</v>
      </c>
      <c r="AJ28" s="201">
        <f t="shared" si="5"/>
        <v>23181</v>
      </c>
      <c r="AK28" s="201">
        <f t="shared" si="6"/>
        <v>10443</v>
      </c>
      <c r="AL28" s="201">
        <f t="shared" si="7"/>
        <v>2846</v>
      </c>
      <c r="AM28" s="201">
        <f t="shared" si="8"/>
        <v>28465</v>
      </c>
      <c r="AN28" s="201">
        <f t="shared" si="9"/>
        <v>4101</v>
      </c>
      <c r="AO28" s="201">
        <f t="shared" si="10"/>
        <v>5251</v>
      </c>
      <c r="AP28" s="201">
        <f t="shared" si="11"/>
        <v>3317</v>
      </c>
      <c r="AQ28" s="201">
        <f t="shared" si="12"/>
        <v>4846</v>
      </c>
      <c r="AR28" s="201">
        <f t="shared" si="13"/>
        <v>53678</v>
      </c>
      <c r="AS28" s="201">
        <f t="shared" si="14"/>
        <v>629</v>
      </c>
      <c r="AT28" s="201">
        <f t="shared" si="15"/>
        <v>0</v>
      </c>
      <c r="AU28" s="201">
        <f t="shared" si="16"/>
        <v>141049</v>
      </c>
      <c r="AV28" s="201">
        <f t="shared" si="17"/>
        <v>11878</v>
      </c>
      <c r="CU28" s="119"/>
    </row>
    <row r="29" spans="1:108" ht="15" x14ac:dyDescent="0.25">
      <c r="A29" s="104" t="str">
        <f t="shared" si="3"/>
        <v>2010Aneurin Bevan LHB</v>
      </c>
      <c r="B29" s="196">
        <v>2010</v>
      </c>
      <c r="C29" s="197" t="s">
        <v>35</v>
      </c>
      <c r="D29" s="196">
        <v>9423</v>
      </c>
      <c r="E29" s="196">
        <v>38957</v>
      </c>
      <c r="F29" s="64">
        <v>92672</v>
      </c>
      <c r="G29" s="140"/>
      <c r="H29" s="196">
        <v>24566</v>
      </c>
      <c r="I29" s="196">
        <v>11763</v>
      </c>
      <c r="J29" s="196">
        <v>2790</v>
      </c>
      <c r="K29" s="196">
        <v>31830</v>
      </c>
      <c r="L29" s="196">
        <v>4365</v>
      </c>
      <c r="M29" s="198"/>
      <c r="N29" s="196">
        <v>5484</v>
      </c>
      <c r="O29" s="198"/>
      <c r="P29" s="198"/>
      <c r="Q29" s="196">
        <v>2858</v>
      </c>
      <c r="R29" s="198"/>
      <c r="S29" s="198"/>
      <c r="T29" s="196">
        <v>4667</v>
      </c>
      <c r="U29" s="196">
        <v>66224</v>
      </c>
      <c r="V29" s="196">
        <v>870</v>
      </c>
      <c r="W29" s="196">
        <v>153795</v>
      </c>
      <c r="X29" s="198"/>
      <c r="Y29" s="198"/>
      <c r="Z29" s="198"/>
      <c r="AA29" s="198"/>
      <c r="AB29" s="198"/>
      <c r="AC29" s="196">
        <v>11468</v>
      </c>
      <c r="AD29" s="28"/>
      <c r="AE29" s="28"/>
      <c r="AF29" s="28"/>
      <c r="AG29" s="201">
        <f t="shared" si="4"/>
        <v>9423</v>
      </c>
      <c r="AH29" s="201">
        <f t="shared" si="1"/>
        <v>38957</v>
      </c>
      <c r="AI29" s="201">
        <f t="shared" si="2"/>
        <v>92672</v>
      </c>
      <c r="AJ29" s="201">
        <f t="shared" si="5"/>
        <v>24566</v>
      </c>
      <c r="AK29" s="201">
        <f t="shared" si="6"/>
        <v>11763</v>
      </c>
      <c r="AL29" s="201">
        <f t="shared" si="7"/>
        <v>2790</v>
      </c>
      <c r="AM29" s="201">
        <f t="shared" si="8"/>
        <v>31830</v>
      </c>
      <c r="AN29" s="201">
        <f t="shared" si="9"/>
        <v>4365</v>
      </c>
      <c r="AO29" s="201">
        <f t="shared" si="10"/>
        <v>5484</v>
      </c>
      <c r="AP29" s="201">
        <f t="shared" si="11"/>
        <v>2858</v>
      </c>
      <c r="AQ29" s="201">
        <f t="shared" si="12"/>
        <v>4667</v>
      </c>
      <c r="AR29" s="201">
        <f t="shared" si="13"/>
        <v>66224</v>
      </c>
      <c r="AS29" s="201">
        <f t="shared" si="14"/>
        <v>870</v>
      </c>
      <c r="AT29" s="201">
        <f t="shared" si="15"/>
        <v>0</v>
      </c>
      <c r="AU29" s="201">
        <f t="shared" si="16"/>
        <v>153795</v>
      </c>
      <c r="AV29" s="201">
        <f t="shared" si="17"/>
        <v>11468</v>
      </c>
      <c r="CU29" s="122"/>
      <c r="CV29" s="127"/>
      <c r="CW29" s="127"/>
      <c r="CX29" s="127"/>
      <c r="CY29" s="127"/>
      <c r="CZ29" s="127"/>
      <c r="DA29" s="127"/>
      <c r="DB29" s="127"/>
      <c r="DC29" s="127"/>
    </row>
    <row r="30" spans="1:108" ht="15" x14ac:dyDescent="0.25">
      <c r="A30" s="104" t="str">
        <f t="shared" si="3"/>
        <v>2010Betsi Cadwaladr ULHB</v>
      </c>
      <c r="B30" s="196">
        <v>2010</v>
      </c>
      <c r="C30" s="197" t="s">
        <v>36</v>
      </c>
      <c r="D30" s="196">
        <v>12246</v>
      </c>
      <c r="E30" s="196">
        <v>46378</v>
      </c>
      <c r="F30" s="64">
        <v>109006</v>
      </c>
      <c r="G30" s="140"/>
      <c r="H30" s="196">
        <v>30277</v>
      </c>
      <c r="I30" s="196">
        <v>15714</v>
      </c>
      <c r="J30" s="196">
        <v>3504</v>
      </c>
      <c r="K30" s="196">
        <v>32126</v>
      </c>
      <c r="L30" s="196">
        <v>5020</v>
      </c>
      <c r="M30" s="198"/>
      <c r="N30" s="196">
        <v>6221</v>
      </c>
      <c r="O30" s="198"/>
      <c r="P30" s="198"/>
      <c r="Q30" s="196">
        <v>3362</v>
      </c>
      <c r="R30" s="198"/>
      <c r="S30" s="198"/>
      <c r="T30" s="196">
        <v>5012</v>
      </c>
      <c r="U30" s="196">
        <v>69697</v>
      </c>
      <c r="V30" s="196">
        <v>888</v>
      </c>
      <c r="W30" s="196">
        <v>182644</v>
      </c>
      <c r="X30" s="198"/>
      <c r="Y30" s="198"/>
      <c r="Z30" s="198"/>
      <c r="AA30" s="198"/>
      <c r="AB30" s="198"/>
      <c r="AC30" s="196">
        <v>14378</v>
      </c>
      <c r="AD30" s="28"/>
      <c r="AE30" s="28"/>
      <c r="AF30" s="28"/>
      <c r="AG30" s="201">
        <f t="shared" si="4"/>
        <v>12246</v>
      </c>
      <c r="AH30" s="201">
        <f t="shared" si="1"/>
        <v>46378</v>
      </c>
      <c r="AI30" s="201">
        <f t="shared" si="2"/>
        <v>109006</v>
      </c>
      <c r="AJ30" s="201">
        <f t="shared" si="5"/>
        <v>30277</v>
      </c>
      <c r="AK30" s="201">
        <f t="shared" si="6"/>
        <v>15714</v>
      </c>
      <c r="AL30" s="201">
        <f t="shared" si="7"/>
        <v>3504</v>
      </c>
      <c r="AM30" s="201">
        <f t="shared" si="8"/>
        <v>32126</v>
      </c>
      <c r="AN30" s="201">
        <f t="shared" si="9"/>
        <v>5020</v>
      </c>
      <c r="AO30" s="201">
        <f t="shared" si="10"/>
        <v>6221</v>
      </c>
      <c r="AP30" s="201">
        <f t="shared" si="11"/>
        <v>3362</v>
      </c>
      <c r="AQ30" s="201">
        <f t="shared" si="12"/>
        <v>5012</v>
      </c>
      <c r="AR30" s="201">
        <f t="shared" si="13"/>
        <v>69697</v>
      </c>
      <c r="AS30" s="201">
        <f t="shared" si="14"/>
        <v>888</v>
      </c>
      <c r="AT30" s="201">
        <f t="shared" si="15"/>
        <v>0</v>
      </c>
      <c r="AU30" s="201">
        <f t="shared" si="16"/>
        <v>182644</v>
      </c>
      <c r="AV30" s="201">
        <f t="shared" si="17"/>
        <v>14378</v>
      </c>
      <c r="CU30" s="127"/>
      <c r="CV30" s="127"/>
      <c r="CW30" s="127"/>
      <c r="CX30" s="127"/>
      <c r="CY30" s="127"/>
      <c r="CZ30" s="127"/>
      <c r="DA30" s="127"/>
      <c r="DB30" s="127"/>
      <c r="DC30" s="127"/>
    </row>
    <row r="31" spans="1:108" ht="15" x14ac:dyDescent="0.25">
      <c r="A31" s="104" t="str">
        <f t="shared" si="3"/>
        <v>2010Cardiff &amp; Vale ULHB</v>
      </c>
      <c r="B31" s="196">
        <v>2010</v>
      </c>
      <c r="C31" s="197" t="s">
        <v>37</v>
      </c>
      <c r="D31" s="196">
        <v>6743</v>
      </c>
      <c r="E31" s="196">
        <v>32080</v>
      </c>
      <c r="F31" s="64">
        <v>61020</v>
      </c>
      <c r="G31" s="140"/>
      <c r="H31" s="196">
        <v>15185</v>
      </c>
      <c r="I31" s="196">
        <v>6574</v>
      </c>
      <c r="J31" s="196">
        <v>2134</v>
      </c>
      <c r="K31" s="196">
        <v>19415</v>
      </c>
      <c r="L31" s="196">
        <v>3004</v>
      </c>
      <c r="M31" s="198"/>
      <c r="N31" s="196">
        <v>3438</v>
      </c>
      <c r="O31" s="198"/>
      <c r="P31" s="198"/>
      <c r="Q31" s="196">
        <v>2037</v>
      </c>
      <c r="R31" s="198"/>
      <c r="S31" s="198"/>
      <c r="T31" s="196">
        <v>3809</v>
      </c>
      <c r="U31" s="196">
        <v>42827</v>
      </c>
      <c r="V31" s="196">
        <v>382</v>
      </c>
      <c r="W31" s="196">
        <v>106780</v>
      </c>
      <c r="X31" s="198"/>
      <c r="Y31" s="198"/>
      <c r="Z31" s="198"/>
      <c r="AA31" s="198"/>
      <c r="AB31" s="198"/>
      <c r="AC31" s="196">
        <v>8370</v>
      </c>
      <c r="AD31" s="28"/>
      <c r="AE31" s="28"/>
      <c r="AF31" s="28"/>
      <c r="AG31" s="201">
        <f t="shared" si="4"/>
        <v>6743</v>
      </c>
      <c r="AH31" s="201">
        <f t="shared" si="1"/>
        <v>32080</v>
      </c>
      <c r="AI31" s="201">
        <f t="shared" si="2"/>
        <v>61020</v>
      </c>
      <c r="AJ31" s="201">
        <f t="shared" si="5"/>
        <v>15185</v>
      </c>
      <c r="AK31" s="201">
        <f t="shared" si="6"/>
        <v>6574</v>
      </c>
      <c r="AL31" s="201">
        <f t="shared" si="7"/>
        <v>2134</v>
      </c>
      <c r="AM31" s="201">
        <f t="shared" si="8"/>
        <v>19415</v>
      </c>
      <c r="AN31" s="201">
        <f t="shared" si="9"/>
        <v>3004</v>
      </c>
      <c r="AO31" s="201">
        <f t="shared" si="10"/>
        <v>3438</v>
      </c>
      <c r="AP31" s="201">
        <f t="shared" si="11"/>
        <v>2037</v>
      </c>
      <c r="AQ31" s="201">
        <f t="shared" si="12"/>
        <v>3809</v>
      </c>
      <c r="AR31" s="201">
        <f t="shared" si="13"/>
        <v>42827</v>
      </c>
      <c r="AS31" s="201">
        <f t="shared" si="14"/>
        <v>382</v>
      </c>
      <c r="AT31" s="201">
        <f t="shared" si="15"/>
        <v>0</v>
      </c>
      <c r="AU31" s="201">
        <f t="shared" si="16"/>
        <v>106780</v>
      </c>
      <c r="AV31" s="201">
        <f t="shared" si="17"/>
        <v>8370</v>
      </c>
    </row>
    <row r="32" spans="1:108" ht="15" x14ac:dyDescent="0.25">
      <c r="A32" s="104" t="str">
        <f t="shared" si="3"/>
        <v>2010Cwm Taf LHB</v>
      </c>
      <c r="B32" s="196">
        <v>2010</v>
      </c>
      <c r="C32" s="197" t="s">
        <v>38</v>
      </c>
      <c r="D32" s="196">
        <v>4513</v>
      </c>
      <c r="E32" s="196">
        <v>18526</v>
      </c>
      <c r="F32" s="64">
        <v>49780</v>
      </c>
      <c r="G32" s="140"/>
      <c r="H32" s="196">
        <v>12865</v>
      </c>
      <c r="I32" s="196">
        <v>7984</v>
      </c>
      <c r="J32" s="196">
        <v>1329</v>
      </c>
      <c r="K32" s="196">
        <v>14952</v>
      </c>
      <c r="L32" s="196">
        <v>2548</v>
      </c>
      <c r="M32" s="198"/>
      <c r="N32" s="196">
        <v>2736</v>
      </c>
      <c r="O32" s="198"/>
      <c r="P32" s="198"/>
      <c r="Q32" s="196">
        <v>1445</v>
      </c>
      <c r="R32" s="198"/>
      <c r="S32" s="198"/>
      <c r="T32" s="196">
        <v>2472</v>
      </c>
      <c r="U32" s="196">
        <v>34756</v>
      </c>
      <c r="V32" s="196">
        <v>227</v>
      </c>
      <c r="W32" s="196">
        <v>79138</v>
      </c>
      <c r="X32" s="198"/>
      <c r="Y32" s="198"/>
      <c r="Z32" s="198"/>
      <c r="AA32" s="198"/>
      <c r="AB32" s="198"/>
      <c r="AC32" s="196">
        <v>6111</v>
      </c>
      <c r="AD32" s="28"/>
      <c r="AE32" s="28"/>
      <c r="AF32" s="28"/>
      <c r="AG32" s="201">
        <f t="shared" si="4"/>
        <v>4513</v>
      </c>
      <c r="AH32" s="201">
        <f t="shared" si="1"/>
        <v>18526</v>
      </c>
      <c r="AI32" s="201">
        <f t="shared" si="2"/>
        <v>49780</v>
      </c>
      <c r="AJ32" s="201">
        <f t="shared" si="5"/>
        <v>12865</v>
      </c>
      <c r="AK32" s="201">
        <f t="shared" si="6"/>
        <v>7984</v>
      </c>
      <c r="AL32" s="201">
        <f t="shared" si="7"/>
        <v>1329</v>
      </c>
      <c r="AM32" s="201">
        <f t="shared" si="8"/>
        <v>14952</v>
      </c>
      <c r="AN32" s="201">
        <f t="shared" si="9"/>
        <v>2548</v>
      </c>
      <c r="AO32" s="201">
        <f t="shared" si="10"/>
        <v>2736</v>
      </c>
      <c r="AP32" s="201">
        <f t="shared" si="11"/>
        <v>1445</v>
      </c>
      <c r="AQ32" s="201">
        <f t="shared" si="12"/>
        <v>2472</v>
      </c>
      <c r="AR32" s="201">
        <f t="shared" si="13"/>
        <v>34756</v>
      </c>
      <c r="AS32" s="201">
        <f t="shared" si="14"/>
        <v>227</v>
      </c>
      <c r="AT32" s="201">
        <f t="shared" si="15"/>
        <v>0</v>
      </c>
      <c r="AU32" s="201">
        <f t="shared" si="16"/>
        <v>79138</v>
      </c>
      <c r="AV32" s="201">
        <f t="shared" si="17"/>
        <v>6111</v>
      </c>
    </row>
    <row r="33" spans="1:107" ht="15" x14ac:dyDescent="0.25">
      <c r="A33" s="104" t="str">
        <f t="shared" si="3"/>
        <v>2010Hywel Dda LHB</v>
      </c>
      <c r="B33" s="196">
        <v>2010</v>
      </c>
      <c r="C33" s="197" t="s">
        <v>39</v>
      </c>
      <c r="D33" s="196">
        <v>7881</v>
      </c>
      <c r="E33" s="196">
        <v>26459</v>
      </c>
      <c r="F33" s="64">
        <v>62859</v>
      </c>
      <c r="G33" s="140"/>
      <c r="H33" s="196">
        <v>17329</v>
      </c>
      <c r="I33" s="196">
        <v>7394</v>
      </c>
      <c r="J33" s="196">
        <v>1965</v>
      </c>
      <c r="K33" s="196">
        <v>19783</v>
      </c>
      <c r="L33" s="196">
        <v>2912</v>
      </c>
      <c r="M33" s="198"/>
      <c r="N33" s="196">
        <v>3905</v>
      </c>
      <c r="O33" s="198"/>
      <c r="P33" s="198"/>
      <c r="Q33" s="196">
        <v>1969</v>
      </c>
      <c r="R33" s="198"/>
      <c r="S33" s="198"/>
      <c r="T33" s="196">
        <v>3151</v>
      </c>
      <c r="U33" s="196">
        <v>37460</v>
      </c>
      <c r="V33" s="196">
        <v>517</v>
      </c>
      <c r="W33" s="196">
        <v>104860</v>
      </c>
      <c r="X33" s="198"/>
      <c r="Y33" s="198"/>
      <c r="Z33" s="198"/>
      <c r="AA33" s="198"/>
      <c r="AB33" s="198"/>
      <c r="AC33" s="196">
        <v>8716</v>
      </c>
      <c r="AD33" s="28"/>
      <c r="AE33" s="28"/>
      <c r="AF33" s="28"/>
      <c r="AG33" s="201">
        <f t="shared" si="4"/>
        <v>7881</v>
      </c>
      <c r="AH33" s="201">
        <f t="shared" si="1"/>
        <v>26459</v>
      </c>
      <c r="AI33" s="201">
        <f t="shared" si="2"/>
        <v>62859</v>
      </c>
      <c r="AJ33" s="201">
        <f t="shared" si="5"/>
        <v>17329</v>
      </c>
      <c r="AK33" s="201">
        <f t="shared" si="6"/>
        <v>7394</v>
      </c>
      <c r="AL33" s="201">
        <f t="shared" si="7"/>
        <v>1965</v>
      </c>
      <c r="AM33" s="201">
        <f t="shared" si="8"/>
        <v>19783</v>
      </c>
      <c r="AN33" s="201">
        <f t="shared" si="9"/>
        <v>2912</v>
      </c>
      <c r="AO33" s="201">
        <f t="shared" si="10"/>
        <v>3905</v>
      </c>
      <c r="AP33" s="201">
        <f t="shared" si="11"/>
        <v>1969</v>
      </c>
      <c r="AQ33" s="201">
        <f t="shared" si="12"/>
        <v>3151</v>
      </c>
      <c r="AR33" s="201">
        <f t="shared" si="13"/>
        <v>37460</v>
      </c>
      <c r="AS33" s="201">
        <f t="shared" si="14"/>
        <v>517</v>
      </c>
      <c r="AT33" s="201">
        <f t="shared" si="15"/>
        <v>0</v>
      </c>
      <c r="AU33" s="201">
        <f t="shared" si="16"/>
        <v>104860</v>
      </c>
      <c r="AV33" s="201">
        <f t="shared" si="17"/>
        <v>8716</v>
      </c>
      <c r="CV33" s="147"/>
      <c r="CW33" s="145"/>
      <c r="CX33" s="146"/>
      <c r="CY33" s="146"/>
      <c r="CZ33" s="145"/>
      <c r="DA33" s="145"/>
      <c r="DB33" s="145"/>
      <c r="DC33" s="147"/>
    </row>
    <row r="34" spans="1:107" ht="15" x14ac:dyDescent="0.25">
      <c r="A34" s="104" t="str">
        <f t="shared" si="3"/>
        <v>2010Powys Teaching LHB</v>
      </c>
      <c r="B34" s="196">
        <v>2010</v>
      </c>
      <c r="C34" s="197" t="s">
        <v>40</v>
      </c>
      <c r="D34" s="196">
        <v>2567</v>
      </c>
      <c r="E34" s="196">
        <v>9055</v>
      </c>
      <c r="F34" s="64">
        <v>22748</v>
      </c>
      <c r="G34" s="140"/>
      <c r="H34" s="196">
        <v>5820</v>
      </c>
      <c r="I34" s="196">
        <v>2872</v>
      </c>
      <c r="J34" s="196">
        <v>821</v>
      </c>
      <c r="K34" s="196">
        <v>6604</v>
      </c>
      <c r="L34" s="196">
        <v>935</v>
      </c>
      <c r="M34" s="198"/>
      <c r="N34" s="196">
        <v>1514</v>
      </c>
      <c r="O34" s="198"/>
      <c r="P34" s="198"/>
      <c r="Q34" s="196">
        <v>932</v>
      </c>
      <c r="R34" s="198"/>
      <c r="S34" s="198"/>
      <c r="T34" s="196">
        <v>1112</v>
      </c>
      <c r="U34" s="196">
        <v>13964</v>
      </c>
      <c r="V34" s="196">
        <v>206</v>
      </c>
      <c r="W34" s="196">
        <v>37236</v>
      </c>
      <c r="X34" s="198"/>
      <c r="Y34" s="198"/>
      <c r="Z34" s="198"/>
      <c r="AA34" s="198"/>
      <c r="AB34" s="198"/>
      <c r="AC34" s="196">
        <v>3211</v>
      </c>
      <c r="AD34" s="28"/>
      <c r="AE34" s="28"/>
      <c r="AF34" s="28"/>
      <c r="AG34" s="201">
        <f t="shared" si="4"/>
        <v>2567</v>
      </c>
      <c r="AH34" s="201">
        <f t="shared" si="1"/>
        <v>9055</v>
      </c>
      <c r="AI34" s="201">
        <f t="shared" si="2"/>
        <v>22748</v>
      </c>
      <c r="AJ34" s="201">
        <f t="shared" si="5"/>
        <v>5820</v>
      </c>
      <c r="AK34" s="201">
        <f t="shared" si="6"/>
        <v>2872</v>
      </c>
      <c r="AL34" s="201">
        <f t="shared" si="7"/>
        <v>821</v>
      </c>
      <c r="AM34" s="201">
        <f t="shared" si="8"/>
        <v>6604</v>
      </c>
      <c r="AN34" s="201">
        <f t="shared" si="9"/>
        <v>935</v>
      </c>
      <c r="AO34" s="201">
        <f t="shared" si="10"/>
        <v>1514</v>
      </c>
      <c r="AP34" s="201">
        <f t="shared" si="11"/>
        <v>932</v>
      </c>
      <c r="AQ34" s="201">
        <f t="shared" si="12"/>
        <v>1112</v>
      </c>
      <c r="AR34" s="201">
        <f t="shared" si="13"/>
        <v>13964</v>
      </c>
      <c r="AS34" s="201">
        <f t="shared" si="14"/>
        <v>206</v>
      </c>
      <c r="AT34" s="201">
        <f t="shared" si="15"/>
        <v>0</v>
      </c>
      <c r="AU34" s="201">
        <f t="shared" si="16"/>
        <v>37236</v>
      </c>
      <c r="AV34" s="201">
        <f t="shared" si="17"/>
        <v>3211</v>
      </c>
    </row>
    <row r="35" spans="1:107" ht="15" x14ac:dyDescent="0.25">
      <c r="A35" s="104" t="str">
        <f t="shared" si="3"/>
        <v>2011Wales</v>
      </c>
      <c r="B35" s="196">
        <v>2011</v>
      </c>
      <c r="C35" s="209" t="s">
        <v>55</v>
      </c>
      <c r="D35" s="196"/>
      <c r="E35" s="196"/>
      <c r="F35" s="64"/>
      <c r="G35" s="140"/>
      <c r="H35" s="196"/>
      <c r="I35" s="196"/>
      <c r="J35" s="196"/>
      <c r="K35" s="196"/>
      <c r="L35" s="196"/>
      <c r="M35" s="198"/>
      <c r="N35" s="196"/>
      <c r="O35" s="198"/>
      <c r="P35" s="198"/>
      <c r="Q35" s="196"/>
      <c r="R35" s="198"/>
      <c r="S35" s="198"/>
      <c r="T35" s="196"/>
      <c r="U35" s="196"/>
      <c r="V35" s="196"/>
      <c r="W35" s="196"/>
      <c r="X35" s="198"/>
      <c r="Y35" s="198"/>
      <c r="Z35" s="198"/>
      <c r="AA35" s="198"/>
      <c r="AB35" s="198"/>
      <c r="AC35" s="196"/>
      <c r="AD35" s="28"/>
      <c r="AE35" s="28"/>
      <c r="AF35" s="28"/>
      <c r="AG35" s="210">
        <f>SUM(AG36:AG42)</f>
        <v>55036</v>
      </c>
      <c r="AH35" s="210">
        <f t="shared" ref="AH35" si="63">SUM(AH36:AH42)</f>
        <v>213752</v>
      </c>
      <c r="AI35" s="210">
        <f t="shared" ref="AI35" si="64">SUM(AI36:AI42)</f>
        <v>486533</v>
      </c>
      <c r="AJ35" s="210">
        <f t="shared" ref="AJ35" si="65">SUM(AJ36:AJ42)</f>
        <v>128114</v>
      </c>
      <c r="AK35" s="210">
        <f t="shared" ref="AK35" si="66">SUM(AK36:AK42)</f>
        <v>64903</v>
      </c>
      <c r="AL35" s="210">
        <f t="shared" ref="AL35" si="67">SUM(AL36:AL42)</f>
        <v>16297</v>
      </c>
      <c r="AM35" s="210">
        <f t="shared" ref="AM35" si="68">SUM(AM36:AM42)</f>
        <v>160533</v>
      </c>
      <c r="AN35" s="210">
        <f t="shared" ref="AN35" si="69">SUM(AN36:AN42)</f>
        <v>23194</v>
      </c>
      <c r="AO35" s="210">
        <f t="shared" ref="AO35" si="70">SUM(AO36:AO42)</f>
        <v>29029</v>
      </c>
      <c r="AP35" s="210">
        <f t="shared" ref="AP35" si="71">SUM(AP36:AP42)</f>
        <v>16102</v>
      </c>
      <c r="AQ35" s="210">
        <f t="shared" ref="AQ35" si="72">SUM(AQ36:AQ42)</f>
        <v>25857</v>
      </c>
      <c r="AR35" s="210">
        <f t="shared" ref="AR35" si="73">SUM(AR36:AR42)</f>
        <v>328283</v>
      </c>
      <c r="AS35" s="210">
        <f t="shared" ref="AS35" si="74">SUM(AS36:AS42)</f>
        <v>4668</v>
      </c>
      <c r="AT35" s="210">
        <f t="shared" ref="AT35" si="75">SUM(AT36:AT42)</f>
        <v>0</v>
      </c>
      <c r="AU35" s="210">
        <f t="shared" ref="AU35" si="76">SUM(AU36:AU42)</f>
        <v>817891</v>
      </c>
      <c r="AV35" s="210">
        <f t="shared" ref="AV35" si="77">SUM(AV36:AV42)</f>
        <v>65203</v>
      </c>
    </row>
    <row r="36" spans="1:107" ht="15" x14ac:dyDescent="0.25">
      <c r="A36" s="104" t="str">
        <f t="shared" si="3"/>
        <v>2011ABM ULHB</v>
      </c>
      <c r="B36" s="196">
        <v>2011</v>
      </c>
      <c r="C36" s="197" t="s">
        <v>34</v>
      </c>
      <c r="D36" s="196">
        <v>10109</v>
      </c>
      <c r="E36" s="196">
        <v>39724</v>
      </c>
      <c r="F36" s="64">
        <v>81003</v>
      </c>
      <c r="G36" s="140"/>
      <c r="H36" s="196">
        <v>22847</v>
      </c>
      <c r="I36" s="196">
        <v>10923</v>
      </c>
      <c r="J36" s="196">
        <v>2966</v>
      </c>
      <c r="K36" s="196">
        <v>29710</v>
      </c>
      <c r="L36" s="196">
        <v>4132</v>
      </c>
      <c r="M36" s="198"/>
      <c r="N36" s="196">
        <v>5280</v>
      </c>
      <c r="O36" s="198"/>
      <c r="P36" s="198"/>
      <c r="Q36" s="196">
        <v>3314</v>
      </c>
      <c r="R36" s="198"/>
      <c r="S36" s="198"/>
      <c r="T36" s="196">
        <v>5030</v>
      </c>
      <c r="U36" s="196">
        <v>55391</v>
      </c>
      <c r="V36" s="196">
        <v>703</v>
      </c>
      <c r="W36" s="196">
        <v>142789</v>
      </c>
      <c r="X36" s="198"/>
      <c r="Y36" s="198"/>
      <c r="Z36" s="198"/>
      <c r="AA36" s="198"/>
      <c r="AB36" s="198"/>
      <c r="AC36" s="196">
        <v>12101</v>
      </c>
      <c r="AD36" s="28"/>
      <c r="AE36" s="28"/>
      <c r="AF36" s="28"/>
      <c r="AG36" s="201">
        <f t="shared" si="4"/>
        <v>10109</v>
      </c>
      <c r="AH36" s="201">
        <f t="shared" si="1"/>
        <v>39724</v>
      </c>
      <c r="AI36" s="201">
        <f t="shared" si="2"/>
        <v>81003</v>
      </c>
      <c r="AJ36" s="201">
        <f t="shared" si="5"/>
        <v>22847</v>
      </c>
      <c r="AK36" s="201">
        <f t="shared" si="6"/>
        <v>10923</v>
      </c>
      <c r="AL36" s="201">
        <f t="shared" si="7"/>
        <v>2966</v>
      </c>
      <c r="AM36" s="201">
        <f t="shared" si="8"/>
        <v>29710</v>
      </c>
      <c r="AN36" s="201">
        <f t="shared" si="9"/>
        <v>4132</v>
      </c>
      <c r="AO36" s="201">
        <f t="shared" si="10"/>
        <v>5280</v>
      </c>
      <c r="AP36" s="201">
        <f t="shared" si="11"/>
        <v>3314</v>
      </c>
      <c r="AQ36" s="201">
        <f t="shared" si="12"/>
        <v>5030</v>
      </c>
      <c r="AR36" s="201">
        <f t="shared" si="13"/>
        <v>55391</v>
      </c>
      <c r="AS36" s="201">
        <f t="shared" si="14"/>
        <v>703</v>
      </c>
      <c r="AT36" s="201">
        <f t="shared" si="15"/>
        <v>0</v>
      </c>
      <c r="AU36" s="201">
        <f t="shared" si="16"/>
        <v>142789</v>
      </c>
      <c r="AV36" s="201">
        <f t="shared" si="17"/>
        <v>12101</v>
      </c>
    </row>
    <row r="37" spans="1:107" ht="15" x14ac:dyDescent="0.25">
      <c r="A37" s="104" t="str">
        <f t="shared" si="3"/>
        <v>2011Aneurin Bevan LHB</v>
      </c>
      <c r="B37" s="196">
        <v>2011</v>
      </c>
      <c r="C37" s="197" t="s">
        <v>35</v>
      </c>
      <c r="D37" s="196">
        <v>9770</v>
      </c>
      <c r="E37" s="196">
        <v>39493</v>
      </c>
      <c r="F37" s="64">
        <v>94425</v>
      </c>
      <c r="G37" s="140"/>
      <c r="H37" s="196">
        <v>24519</v>
      </c>
      <c r="I37" s="196">
        <v>12229</v>
      </c>
      <c r="J37" s="196">
        <v>2942</v>
      </c>
      <c r="K37" s="196">
        <v>33587</v>
      </c>
      <c r="L37" s="196">
        <v>4461</v>
      </c>
      <c r="M37" s="198"/>
      <c r="N37" s="196">
        <v>5529</v>
      </c>
      <c r="O37" s="198"/>
      <c r="P37" s="198"/>
      <c r="Q37" s="196">
        <v>2853</v>
      </c>
      <c r="R37" s="198"/>
      <c r="S37" s="198"/>
      <c r="T37" s="196">
        <v>4773</v>
      </c>
      <c r="U37" s="196">
        <v>68310</v>
      </c>
      <c r="V37" s="196">
        <v>1160</v>
      </c>
      <c r="W37" s="196">
        <v>156539</v>
      </c>
      <c r="X37" s="198"/>
      <c r="Y37" s="198"/>
      <c r="Z37" s="198"/>
      <c r="AA37" s="198"/>
      <c r="AB37" s="198"/>
      <c r="AC37" s="196">
        <v>11783</v>
      </c>
      <c r="AD37" s="28"/>
      <c r="AE37" s="28"/>
      <c r="AF37" s="28"/>
      <c r="AG37" s="201">
        <f t="shared" si="4"/>
        <v>9770</v>
      </c>
      <c r="AH37" s="201">
        <f t="shared" si="1"/>
        <v>39493</v>
      </c>
      <c r="AI37" s="201">
        <f t="shared" si="2"/>
        <v>94425</v>
      </c>
      <c r="AJ37" s="201">
        <f t="shared" si="5"/>
        <v>24519</v>
      </c>
      <c r="AK37" s="201">
        <f t="shared" si="6"/>
        <v>12229</v>
      </c>
      <c r="AL37" s="201">
        <f t="shared" si="7"/>
        <v>2942</v>
      </c>
      <c r="AM37" s="201">
        <f t="shared" si="8"/>
        <v>33587</v>
      </c>
      <c r="AN37" s="201">
        <f t="shared" si="9"/>
        <v>4461</v>
      </c>
      <c r="AO37" s="201">
        <f t="shared" si="10"/>
        <v>5529</v>
      </c>
      <c r="AP37" s="201">
        <f t="shared" si="11"/>
        <v>2853</v>
      </c>
      <c r="AQ37" s="201">
        <f t="shared" si="12"/>
        <v>4773</v>
      </c>
      <c r="AR37" s="201">
        <f t="shared" si="13"/>
        <v>68310</v>
      </c>
      <c r="AS37" s="201">
        <f t="shared" si="14"/>
        <v>1160</v>
      </c>
      <c r="AT37" s="201">
        <f t="shared" si="15"/>
        <v>0</v>
      </c>
      <c r="AU37" s="201">
        <f t="shared" si="16"/>
        <v>156539</v>
      </c>
      <c r="AV37" s="201">
        <f t="shared" si="17"/>
        <v>11783</v>
      </c>
    </row>
    <row r="38" spans="1:107" ht="15" x14ac:dyDescent="0.25">
      <c r="A38" s="104" t="str">
        <f t="shared" si="3"/>
        <v>2011Betsi Cadwaladr ULHB</v>
      </c>
      <c r="B38" s="196">
        <v>2011</v>
      </c>
      <c r="C38" s="197" t="s">
        <v>36</v>
      </c>
      <c r="D38" s="196">
        <v>12798</v>
      </c>
      <c r="E38" s="196">
        <v>47223</v>
      </c>
      <c r="F38" s="64">
        <v>111496</v>
      </c>
      <c r="G38" s="140"/>
      <c r="H38" s="196">
        <v>30025</v>
      </c>
      <c r="I38" s="196">
        <v>16256</v>
      </c>
      <c r="J38" s="196">
        <v>3957</v>
      </c>
      <c r="K38" s="196">
        <v>33731</v>
      </c>
      <c r="L38" s="196">
        <v>5079</v>
      </c>
      <c r="M38" s="198"/>
      <c r="N38" s="196">
        <v>6458</v>
      </c>
      <c r="O38" s="198"/>
      <c r="P38" s="198"/>
      <c r="Q38" s="196">
        <v>3425</v>
      </c>
      <c r="R38" s="198"/>
      <c r="S38" s="198"/>
      <c r="T38" s="196">
        <v>5250</v>
      </c>
      <c r="U38" s="196">
        <v>71067</v>
      </c>
      <c r="V38" s="196">
        <v>1211</v>
      </c>
      <c r="W38" s="196">
        <v>185989</v>
      </c>
      <c r="X38" s="198"/>
      <c r="Y38" s="198"/>
      <c r="Z38" s="198"/>
      <c r="AA38" s="198"/>
      <c r="AB38" s="198"/>
      <c r="AC38" s="196">
        <v>14539</v>
      </c>
      <c r="AD38" s="28"/>
      <c r="AE38" s="28"/>
      <c r="AF38" s="28"/>
      <c r="AG38" s="201">
        <f t="shared" si="4"/>
        <v>12798</v>
      </c>
      <c r="AH38" s="201">
        <f t="shared" si="1"/>
        <v>47223</v>
      </c>
      <c r="AI38" s="201">
        <f t="shared" si="2"/>
        <v>111496</v>
      </c>
      <c r="AJ38" s="201">
        <f t="shared" si="5"/>
        <v>30025</v>
      </c>
      <c r="AK38" s="201">
        <f t="shared" si="6"/>
        <v>16256</v>
      </c>
      <c r="AL38" s="201">
        <f t="shared" si="7"/>
        <v>3957</v>
      </c>
      <c r="AM38" s="201">
        <f t="shared" si="8"/>
        <v>33731</v>
      </c>
      <c r="AN38" s="201">
        <f t="shared" si="9"/>
        <v>5079</v>
      </c>
      <c r="AO38" s="201">
        <f t="shared" si="10"/>
        <v>6458</v>
      </c>
      <c r="AP38" s="201">
        <f t="shared" si="11"/>
        <v>3425</v>
      </c>
      <c r="AQ38" s="201">
        <f t="shared" si="12"/>
        <v>5250</v>
      </c>
      <c r="AR38" s="201">
        <f t="shared" si="13"/>
        <v>71067</v>
      </c>
      <c r="AS38" s="201">
        <f t="shared" si="14"/>
        <v>1211</v>
      </c>
      <c r="AT38" s="201">
        <f t="shared" si="15"/>
        <v>0</v>
      </c>
      <c r="AU38" s="201">
        <f t="shared" si="16"/>
        <v>185989</v>
      </c>
      <c r="AV38" s="201">
        <f t="shared" si="17"/>
        <v>14539</v>
      </c>
    </row>
    <row r="39" spans="1:107" ht="15" x14ac:dyDescent="0.25">
      <c r="A39" s="104" t="str">
        <f t="shared" si="3"/>
        <v>2011Cardiff &amp; Vale ULHB</v>
      </c>
      <c r="B39" s="196">
        <v>2011</v>
      </c>
      <c r="C39" s="197" t="s">
        <v>37</v>
      </c>
      <c r="D39" s="196">
        <v>6926</v>
      </c>
      <c r="E39" s="196">
        <v>32573</v>
      </c>
      <c r="F39" s="64">
        <v>62294</v>
      </c>
      <c r="G39" s="140"/>
      <c r="H39" s="196">
        <v>15169</v>
      </c>
      <c r="I39" s="196">
        <v>6905</v>
      </c>
      <c r="J39" s="196">
        <v>2247</v>
      </c>
      <c r="K39" s="196">
        <v>20428</v>
      </c>
      <c r="L39" s="196">
        <v>3050</v>
      </c>
      <c r="M39" s="198"/>
      <c r="N39" s="196">
        <v>3627</v>
      </c>
      <c r="O39" s="198"/>
      <c r="P39" s="198"/>
      <c r="Q39" s="196">
        <v>2139</v>
      </c>
      <c r="R39" s="198"/>
      <c r="S39" s="198"/>
      <c r="T39" s="196">
        <v>3912</v>
      </c>
      <c r="U39" s="196">
        <v>43644</v>
      </c>
      <c r="V39" s="196">
        <v>441</v>
      </c>
      <c r="W39" s="196">
        <v>108542</v>
      </c>
      <c r="X39" s="198"/>
      <c r="Y39" s="198"/>
      <c r="Z39" s="198"/>
      <c r="AA39" s="198"/>
      <c r="AB39" s="198"/>
      <c r="AC39" s="196">
        <v>8546</v>
      </c>
      <c r="AD39" s="28"/>
      <c r="AE39" s="28"/>
      <c r="AF39" s="28"/>
      <c r="AG39" s="201">
        <f t="shared" si="4"/>
        <v>6926</v>
      </c>
      <c r="AH39" s="201">
        <f t="shared" si="1"/>
        <v>32573</v>
      </c>
      <c r="AI39" s="201">
        <f t="shared" si="2"/>
        <v>62294</v>
      </c>
      <c r="AJ39" s="201">
        <f t="shared" si="5"/>
        <v>15169</v>
      </c>
      <c r="AK39" s="201">
        <f t="shared" si="6"/>
        <v>6905</v>
      </c>
      <c r="AL39" s="201">
        <f t="shared" si="7"/>
        <v>2247</v>
      </c>
      <c r="AM39" s="201">
        <f t="shared" si="8"/>
        <v>20428</v>
      </c>
      <c r="AN39" s="201">
        <f t="shared" si="9"/>
        <v>3050</v>
      </c>
      <c r="AO39" s="201">
        <f t="shared" si="10"/>
        <v>3627</v>
      </c>
      <c r="AP39" s="201">
        <f t="shared" si="11"/>
        <v>2139</v>
      </c>
      <c r="AQ39" s="201">
        <f t="shared" si="12"/>
        <v>3912</v>
      </c>
      <c r="AR39" s="201">
        <f t="shared" si="13"/>
        <v>43644</v>
      </c>
      <c r="AS39" s="201">
        <f t="shared" si="14"/>
        <v>441</v>
      </c>
      <c r="AT39" s="201">
        <f t="shared" si="15"/>
        <v>0</v>
      </c>
      <c r="AU39" s="201">
        <f t="shared" si="16"/>
        <v>108542</v>
      </c>
      <c r="AV39" s="201">
        <f t="shared" si="17"/>
        <v>8546</v>
      </c>
    </row>
    <row r="40" spans="1:107" ht="15" x14ac:dyDescent="0.25">
      <c r="A40" s="104" t="str">
        <f t="shared" si="3"/>
        <v>2011Cwm Taf LHB</v>
      </c>
      <c r="B40" s="196">
        <v>2011</v>
      </c>
      <c r="C40" s="197" t="s">
        <v>38</v>
      </c>
      <c r="D40" s="196">
        <v>4646</v>
      </c>
      <c r="E40" s="196">
        <v>18745</v>
      </c>
      <c r="F40" s="64">
        <v>50723</v>
      </c>
      <c r="G40" s="140"/>
      <c r="H40" s="196">
        <v>12604</v>
      </c>
      <c r="I40" s="196">
        <v>8010</v>
      </c>
      <c r="J40" s="196">
        <v>1363</v>
      </c>
      <c r="K40" s="196">
        <v>15510</v>
      </c>
      <c r="L40" s="196">
        <v>2585</v>
      </c>
      <c r="M40" s="198"/>
      <c r="N40" s="196">
        <v>2759</v>
      </c>
      <c r="O40" s="198"/>
      <c r="P40" s="198"/>
      <c r="Q40" s="196">
        <v>1482</v>
      </c>
      <c r="R40" s="198"/>
      <c r="S40" s="198"/>
      <c r="T40" s="196">
        <v>2554</v>
      </c>
      <c r="U40" s="196">
        <v>36344</v>
      </c>
      <c r="V40" s="196">
        <v>260</v>
      </c>
      <c r="W40" s="196">
        <v>80227</v>
      </c>
      <c r="X40" s="198"/>
      <c r="Y40" s="198"/>
      <c r="Z40" s="198"/>
      <c r="AA40" s="198"/>
      <c r="AB40" s="198"/>
      <c r="AC40" s="196">
        <v>6159</v>
      </c>
      <c r="AD40" s="28"/>
      <c r="AE40" s="28"/>
      <c r="AF40" s="28"/>
      <c r="AG40" s="201">
        <f t="shared" ref="AG40:AG58" si="78">D40</f>
        <v>4646</v>
      </c>
      <c r="AH40" s="201">
        <f t="shared" ref="AH40:AH58" si="79">E40</f>
        <v>18745</v>
      </c>
      <c r="AI40" s="201">
        <f t="shared" ref="AI40:AI58" si="80">F40</f>
        <v>50723</v>
      </c>
      <c r="AJ40" s="201">
        <f t="shared" si="5"/>
        <v>12604</v>
      </c>
      <c r="AK40" s="201">
        <f t="shared" si="6"/>
        <v>8010</v>
      </c>
      <c r="AL40" s="201">
        <f t="shared" si="7"/>
        <v>1363</v>
      </c>
      <c r="AM40" s="201">
        <f t="shared" si="8"/>
        <v>15510</v>
      </c>
      <c r="AN40" s="201">
        <f t="shared" si="9"/>
        <v>2585</v>
      </c>
      <c r="AO40" s="201">
        <f t="shared" si="10"/>
        <v>2759</v>
      </c>
      <c r="AP40" s="201">
        <f t="shared" si="11"/>
        <v>1482</v>
      </c>
      <c r="AQ40" s="201">
        <f t="shared" si="12"/>
        <v>2554</v>
      </c>
      <c r="AR40" s="201">
        <f t="shared" si="13"/>
        <v>36344</v>
      </c>
      <c r="AS40" s="201">
        <f t="shared" si="14"/>
        <v>260</v>
      </c>
      <c r="AT40" s="201">
        <f t="shared" si="15"/>
        <v>0</v>
      </c>
      <c r="AU40" s="201">
        <f t="shared" si="16"/>
        <v>80227</v>
      </c>
      <c r="AV40" s="201">
        <f t="shared" si="17"/>
        <v>6159</v>
      </c>
    </row>
    <row r="41" spans="1:107" ht="15" x14ac:dyDescent="0.25">
      <c r="A41" s="104" t="str">
        <f t="shared" si="3"/>
        <v>2011Hywel Dda LHB</v>
      </c>
      <c r="B41" s="196">
        <v>2011</v>
      </c>
      <c r="C41" s="197" t="s">
        <v>39</v>
      </c>
      <c r="D41" s="196">
        <v>8137</v>
      </c>
      <c r="E41" s="196">
        <v>26843</v>
      </c>
      <c r="F41" s="64">
        <v>63318</v>
      </c>
      <c r="G41" s="140"/>
      <c r="H41" s="196">
        <v>17147</v>
      </c>
      <c r="I41" s="196">
        <v>7733</v>
      </c>
      <c r="J41" s="196">
        <v>2001</v>
      </c>
      <c r="K41" s="196">
        <v>20602</v>
      </c>
      <c r="L41" s="196">
        <v>2963</v>
      </c>
      <c r="M41" s="198"/>
      <c r="N41" s="196">
        <v>3869</v>
      </c>
      <c r="O41" s="198"/>
      <c r="P41" s="198"/>
      <c r="Q41" s="196">
        <v>1949</v>
      </c>
      <c r="R41" s="198"/>
      <c r="S41" s="198"/>
      <c r="T41" s="196">
        <v>3197</v>
      </c>
      <c r="U41" s="196">
        <v>39386</v>
      </c>
      <c r="V41" s="196">
        <v>654</v>
      </c>
      <c r="W41" s="196">
        <v>105977</v>
      </c>
      <c r="X41" s="198"/>
      <c r="Y41" s="198"/>
      <c r="Z41" s="198"/>
      <c r="AA41" s="198"/>
      <c r="AB41" s="198"/>
      <c r="AC41" s="196">
        <v>8808</v>
      </c>
      <c r="AD41" s="28"/>
      <c r="AE41" s="28"/>
      <c r="AF41" s="28"/>
      <c r="AG41" s="201">
        <f t="shared" si="78"/>
        <v>8137</v>
      </c>
      <c r="AH41" s="201">
        <f t="shared" si="79"/>
        <v>26843</v>
      </c>
      <c r="AI41" s="201">
        <f t="shared" si="80"/>
        <v>63318</v>
      </c>
      <c r="AJ41" s="201">
        <f t="shared" ref="AJ41:AJ66" si="81">H41</f>
        <v>17147</v>
      </c>
      <c r="AK41" s="201">
        <f t="shared" ref="AK41:AK66" si="82">I41</f>
        <v>7733</v>
      </c>
      <c r="AL41" s="201">
        <f t="shared" si="7"/>
        <v>2001</v>
      </c>
      <c r="AM41" s="201">
        <f t="shared" si="8"/>
        <v>20602</v>
      </c>
      <c r="AN41" s="201">
        <f t="shared" si="9"/>
        <v>2963</v>
      </c>
      <c r="AO41" s="201">
        <f t="shared" si="10"/>
        <v>3869</v>
      </c>
      <c r="AP41" s="201">
        <f t="shared" si="11"/>
        <v>1949</v>
      </c>
      <c r="AQ41" s="201">
        <f t="shared" si="12"/>
        <v>3197</v>
      </c>
      <c r="AR41" s="201">
        <f t="shared" si="13"/>
        <v>39386</v>
      </c>
      <c r="AS41" s="201">
        <f t="shared" si="14"/>
        <v>654</v>
      </c>
      <c r="AT41" s="201">
        <f t="shared" si="15"/>
        <v>0</v>
      </c>
      <c r="AU41" s="201">
        <f t="shared" si="16"/>
        <v>105977</v>
      </c>
      <c r="AV41" s="201">
        <f t="shared" si="17"/>
        <v>8808</v>
      </c>
    </row>
    <row r="42" spans="1:107" ht="15" x14ac:dyDescent="0.25">
      <c r="A42" s="104" t="str">
        <f t="shared" si="3"/>
        <v>2011Powys Teaching LHB</v>
      </c>
      <c r="B42" s="196">
        <v>2011</v>
      </c>
      <c r="C42" s="197" t="s">
        <v>40</v>
      </c>
      <c r="D42" s="196">
        <v>2650</v>
      </c>
      <c r="E42" s="196">
        <v>9151</v>
      </c>
      <c r="F42" s="64">
        <v>23274</v>
      </c>
      <c r="G42" s="140"/>
      <c r="H42" s="196">
        <v>5803</v>
      </c>
      <c r="I42" s="196">
        <v>2847</v>
      </c>
      <c r="J42" s="196">
        <v>821</v>
      </c>
      <c r="K42" s="196">
        <v>6965</v>
      </c>
      <c r="L42" s="196">
        <v>924</v>
      </c>
      <c r="M42" s="198"/>
      <c r="N42" s="196">
        <v>1507</v>
      </c>
      <c r="O42" s="198"/>
      <c r="P42" s="198"/>
      <c r="Q42" s="196">
        <v>940</v>
      </c>
      <c r="R42" s="198"/>
      <c r="S42" s="198"/>
      <c r="T42" s="196">
        <v>1141</v>
      </c>
      <c r="U42" s="196">
        <v>14141</v>
      </c>
      <c r="V42" s="196">
        <v>239</v>
      </c>
      <c r="W42" s="196">
        <v>37828</v>
      </c>
      <c r="X42" s="198"/>
      <c r="Y42" s="198"/>
      <c r="Z42" s="198"/>
      <c r="AA42" s="198"/>
      <c r="AB42" s="198"/>
      <c r="AC42" s="196">
        <v>3267</v>
      </c>
      <c r="AD42" s="28"/>
      <c r="AE42" s="28"/>
      <c r="AF42" s="28"/>
      <c r="AG42" s="201">
        <f t="shared" si="78"/>
        <v>2650</v>
      </c>
      <c r="AH42" s="201">
        <f t="shared" si="79"/>
        <v>9151</v>
      </c>
      <c r="AI42" s="201">
        <f t="shared" si="80"/>
        <v>23274</v>
      </c>
      <c r="AJ42" s="201">
        <f t="shared" si="81"/>
        <v>5803</v>
      </c>
      <c r="AK42" s="201">
        <f t="shared" si="82"/>
        <v>2847</v>
      </c>
      <c r="AL42" s="201">
        <f t="shared" si="7"/>
        <v>821</v>
      </c>
      <c r="AM42" s="201">
        <f t="shared" si="8"/>
        <v>6965</v>
      </c>
      <c r="AN42" s="201">
        <f t="shared" si="9"/>
        <v>924</v>
      </c>
      <c r="AO42" s="201">
        <f t="shared" si="10"/>
        <v>1507</v>
      </c>
      <c r="AP42" s="201">
        <f t="shared" si="11"/>
        <v>940</v>
      </c>
      <c r="AQ42" s="201">
        <f t="shared" si="12"/>
        <v>1141</v>
      </c>
      <c r="AR42" s="201">
        <f t="shared" si="13"/>
        <v>14141</v>
      </c>
      <c r="AS42" s="201">
        <f t="shared" si="14"/>
        <v>239</v>
      </c>
      <c r="AT42" s="201">
        <f t="shared" si="15"/>
        <v>0</v>
      </c>
      <c r="AU42" s="201">
        <f t="shared" si="16"/>
        <v>37828</v>
      </c>
      <c r="AV42" s="201">
        <f t="shared" si="17"/>
        <v>3267</v>
      </c>
    </row>
    <row r="43" spans="1:107" ht="15" x14ac:dyDescent="0.25">
      <c r="A43" s="104" t="str">
        <f t="shared" si="3"/>
        <v>2012Wales</v>
      </c>
      <c r="B43" s="196">
        <v>2012</v>
      </c>
      <c r="C43" s="209" t="s">
        <v>55</v>
      </c>
      <c r="D43" s="196"/>
      <c r="E43" s="196"/>
      <c r="F43" s="64"/>
      <c r="G43" s="140"/>
      <c r="H43" s="196"/>
      <c r="I43" s="196"/>
      <c r="J43" s="196"/>
      <c r="K43" s="196"/>
      <c r="L43" s="196"/>
      <c r="M43" s="198"/>
      <c r="N43" s="196"/>
      <c r="O43" s="198"/>
      <c r="P43" s="198"/>
      <c r="Q43" s="196"/>
      <c r="R43" s="198"/>
      <c r="S43" s="198"/>
      <c r="T43" s="196"/>
      <c r="U43" s="196"/>
      <c r="V43" s="196"/>
      <c r="W43" s="196"/>
      <c r="X43" s="198"/>
      <c r="Y43" s="198"/>
      <c r="Z43" s="198"/>
      <c r="AA43" s="198"/>
      <c r="AB43" s="198"/>
      <c r="AC43" s="196"/>
      <c r="AD43" s="28"/>
      <c r="AE43" s="28"/>
      <c r="AF43" s="28"/>
      <c r="AG43" s="210">
        <f>SUM(AG44:AG50)</f>
        <v>57299</v>
      </c>
      <c r="AH43" s="210">
        <f t="shared" ref="AH43" si="83">SUM(AH44:AH50)</f>
        <v>218243</v>
      </c>
      <c r="AI43" s="210">
        <f t="shared" ref="AI43" si="84">SUM(AI44:AI50)</f>
        <v>492386</v>
      </c>
      <c r="AJ43" s="210">
        <f t="shared" ref="AJ43" si="85">SUM(AJ44:AJ50)</f>
        <v>127200</v>
      </c>
      <c r="AK43" s="210">
        <f t="shared" ref="AK43" si="86">SUM(AK44:AK50)</f>
        <v>66951</v>
      </c>
      <c r="AL43" s="210">
        <f t="shared" ref="AL43" si="87">SUM(AL44:AL50)</f>
        <v>17184</v>
      </c>
      <c r="AM43" s="210">
        <f t="shared" ref="AM43" si="88">SUM(AM44:AM50)</f>
        <v>167537</v>
      </c>
      <c r="AN43" s="210">
        <f t="shared" ref="AN43" si="89">SUM(AN44:AN50)</f>
        <v>23479</v>
      </c>
      <c r="AO43" s="210">
        <f t="shared" ref="AO43" si="90">SUM(AO44:AO50)</f>
        <v>29454</v>
      </c>
      <c r="AP43" s="210">
        <f t="shared" ref="AP43" si="91">SUM(AP44:AP50)</f>
        <v>16393</v>
      </c>
      <c r="AQ43" s="210">
        <f t="shared" ref="AQ43" si="92">SUM(AQ44:AQ50)</f>
        <v>26725</v>
      </c>
      <c r="AR43" s="210">
        <f t="shared" ref="AR43" si="93">SUM(AR44:AR50)</f>
        <v>332229</v>
      </c>
      <c r="AS43" s="210">
        <f t="shared" ref="AS43" si="94">SUM(AS44:AS50)</f>
        <v>5935</v>
      </c>
      <c r="AT43" s="210">
        <f t="shared" ref="AT43" si="95">SUM(AT44:AT50)</f>
        <v>0</v>
      </c>
      <c r="AU43" s="210">
        <f t="shared" ref="AU43" si="96">SUM(AU44:AU50)</f>
        <v>829532</v>
      </c>
      <c r="AV43" s="210">
        <f t="shared" ref="AV43" si="97">SUM(AV44:AV50)</f>
        <v>65854</v>
      </c>
    </row>
    <row r="44" spans="1:107" ht="15" x14ac:dyDescent="0.25">
      <c r="A44" s="104" t="str">
        <f t="shared" si="3"/>
        <v>2012ABM ULHB</v>
      </c>
      <c r="B44" s="196">
        <v>2012</v>
      </c>
      <c r="C44" s="197" t="s">
        <v>34</v>
      </c>
      <c r="D44" s="196">
        <v>10505</v>
      </c>
      <c r="E44" s="196">
        <v>40073</v>
      </c>
      <c r="F44" s="64">
        <v>82002</v>
      </c>
      <c r="G44" s="140"/>
      <c r="H44" s="196">
        <v>22583</v>
      </c>
      <c r="I44" s="196">
        <v>11282</v>
      </c>
      <c r="J44" s="196">
        <v>3041</v>
      </c>
      <c r="K44" s="196">
        <v>30685</v>
      </c>
      <c r="L44" s="196">
        <v>4172</v>
      </c>
      <c r="M44" s="198"/>
      <c r="N44" s="196">
        <v>5317</v>
      </c>
      <c r="O44" s="198"/>
      <c r="P44" s="198"/>
      <c r="Q44" s="196">
        <v>3379</v>
      </c>
      <c r="R44" s="198"/>
      <c r="S44" s="198"/>
      <c r="T44" s="196">
        <v>5192</v>
      </c>
      <c r="U44" s="196">
        <v>55376</v>
      </c>
      <c r="V44" s="196">
        <v>721</v>
      </c>
      <c r="W44" s="196">
        <v>144412</v>
      </c>
      <c r="X44" s="198"/>
      <c r="Y44" s="198"/>
      <c r="Z44" s="198"/>
      <c r="AA44" s="198"/>
      <c r="AB44" s="198"/>
      <c r="AC44" s="196">
        <v>12265</v>
      </c>
      <c r="AD44" s="28"/>
      <c r="AE44" s="28"/>
      <c r="AF44" s="28"/>
      <c r="AG44" s="201">
        <f t="shared" si="78"/>
        <v>10505</v>
      </c>
      <c r="AH44" s="201">
        <f t="shared" si="79"/>
        <v>40073</v>
      </c>
      <c r="AI44" s="201">
        <f t="shared" si="80"/>
        <v>82002</v>
      </c>
      <c r="AJ44" s="201">
        <f t="shared" si="81"/>
        <v>22583</v>
      </c>
      <c r="AK44" s="201">
        <f t="shared" si="82"/>
        <v>11282</v>
      </c>
      <c r="AL44" s="201">
        <f t="shared" si="7"/>
        <v>3041</v>
      </c>
      <c r="AM44" s="201">
        <f t="shared" si="8"/>
        <v>30685</v>
      </c>
      <c r="AN44" s="201">
        <f t="shared" si="9"/>
        <v>4172</v>
      </c>
      <c r="AO44" s="201">
        <f t="shared" si="10"/>
        <v>5317</v>
      </c>
      <c r="AP44" s="201">
        <f t="shared" si="11"/>
        <v>3379</v>
      </c>
      <c r="AQ44" s="201">
        <f t="shared" si="12"/>
        <v>5192</v>
      </c>
      <c r="AR44" s="201">
        <f t="shared" si="13"/>
        <v>55376</v>
      </c>
      <c r="AS44" s="201">
        <f t="shared" si="14"/>
        <v>721</v>
      </c>
      <c r="AT44" s="201">
        <f t="shared" si="15"/>
        <v>0</v>
      </c>
      <c r="AU44" s="201">
        <f t="shared" si="16"/>
        <v>144412</v>
      </c>
      <c r="AV44" s="201">
        <f t="shared" si="17"/>
        <v>12265</v>
      </c>
    </row>
    <row r="45" spans="1:107" ht="15" x14ac:dyDescent="0.25">
      <c r="A45" s="104" t="str">
        <f t="shared" si="3"/>
        <v>2012Aneurin Bevan LHB</v>
      </c>
      <c r="B45" s="196">
        <v>2012</v>
      </c>
      <c r="C45" s="197" t="s">
        <v>35</v>
      </c>
      <c r="D45" s="196">
        <v>10170</v>
      </c>
      <c r="E45" s="196">
        <v>40493</v>
      </c>
      <c r="F45" s="64">
        <v>95595</v>
      </c>
      <c r="G45" s="140"/>
      <c r="H45" s="196">
        <v>24350</v>
      </c>
      <c r="I45" s="196">
        <v>12426</v>
      </c>
      <c r="J45" s="196">
        <v>3089</v>
      </c>
      <c r="K45" s="196">
        <v>35098</v>
      </c>
      <c r="L45" s="196">
        <v>4505</v>
      </c>
      <c r="M45" s="198"/>
      <c r="N45" s="196">
        <v>5657</v>
      </c>
      <c r="O45" s="198"/>
      <c r="P45" s="198"/>
      <c r="Q45" s="196">
        <v>2862</v>
      </c>
      <c r="R45" s="198"/>
      <c r="S45" s="198"/>
      <c r="T45" s="196">
        <v>4897</v>
      </c>
      <c r="U45" s="196">
        <v>69994</v>
      </c>
      <c r="V45" s="196">
        <v>1594</v>
      </c>
      <c r="W45" s="196">
        <v>158837</v>
      </c>
      <c r="X45" s="198"/>
      <c r="Y45" s="198"/>
      <c r="Z45" s="198"/>
      <c r="AA45" s="198"/>
      <c r="AB45" s="198"/>
      <c r="AC45" s="196">
        <v>11945</v>
      </c>
      <c r="AD45" s="28"/>
      <c r="AE45" s="28"/>
      <c r="AF45" s="28"/>
      <c r="AG45" s="201">
        <f t="shared" si="78"/>
        <v>10170</v>
      </c>
      <c r="AH45" s="201">
        <f t="shared" si="79"/>
        <v>40493</v>
      </c>
      <c r="AI45" s="201">
        <f t="shared" si="80"/>
        <v>95595</v>
      </c>
      <c r="AJ45" s="201">
        <f t="shared" si="81"/>
        <v>24350</v>
      </c>
      <c r="AK45" s="201">
        <f t="shared" si="82"/>
        <v>12426</v>
      </c>
      <c r="AL45" s="201">
        <f t="shared" si="7"/>
        <v>3089</v>
      </c>
      <c r="AM45" s="201">
        <f t="shared" si="8"/>
        <v>35098</v>
      </c>
      <c r="AN45" s="201">
        <f t="shared" si="9"/>
        <v>4505</v>
      </c>
      <c r="AO45" s="201">
        <f t="shared" si="10"/>
        <v>5657</v>
      </c>
      <c r="AP45" s="201">
        <f t="shared" si="11"/>
        <v>2862</v>
      </c>
      <c r="AQ45" s="201">
        <f t="shared" si="12"/>
        <v>4897</v>
      </c>
      <c r="AR45" s="201">
        <f t="shared" si="13"/>
        <v>69994</v>
      </c>
      <c r="AS45" s="201">
        <f t="shared" si="14"/>
        <v>1594</v>
      </c>
      <c r="AT45" s="201">
        <f t="shared" si="15"/>
        <v>0</v>
      </c>
      <c r="AU45" s="201">
        <f t="shared" si="16"/>
        <v>158837</v>
      </c>
      <c r="AV45" s="201">
        <f t="shared" si="17"/>
        <v>11945</v>
      </c>
    </row>
    <row r="46" spans="1:107" ht="15" x14ac:dyDescent="0.25">
      <c r="A46" s="104" t="str">
        <f t="shared" si="3"/>
        <v>2012Betsi Cadwaladr ULHB</v>
      </c>
      <c r="B46" s="196">
        <v>2012</v>
      </c>
      <c r="C46" s="197" t="s">
        <v>36</v>
      </c>
      <c r="D46" s="196">
        <v>13520</v>
      </c>
      <c r="E46" s="196">
        <v>48663</v>
      </c>
      <c r="F46" s="64">
        <v>113265</v>
      </c>
      <c r="G46" s="140"/>
      <c r="H46" s="196">
        <v>29984</v>
      </c>
      <c r="I46" s="196">
        <v>17018</v>
      </c>
      <c r="J46" s="196">
        <v>4250</v>
      </c>
      <c r="K46" s="196">
        <v>35503</v>
      </c>
      <c r="L46" s="196">
        <v>5139</v>
      </c>
      <c r="M46" s="198"/>
      <c r="N46" s="196">
        <v>6816</v>
      </c>
      <c r="O46" s="198"/>
      <c r="P46" s="198"/>
      <c r="Q46" s="196">
        <v>3604</v>
      </c>
      <c r="R46" s="198"/>
      <c r="S46" s="198"/>
      <c r="T46" s="196">
        <v>5520</v>
      </c>
      <c r="U46" s="196">
        <v>72665</v>
      </c>
      <c r="V46" s="196">
        <v>1620</v>
      </c>
      <c r="W46" s="196">
        <v>189581</v>
      </c>
      <c r="X46" s="198"/>
      <c r="Y46" s="198"/>
      <c r="Z46" s="198"/>
      <c r="AA46" s="198"/>
      <c r="AB46" s="198"/>
      <c r="AC46" s="196">
        <v>14795</v>
      </c>
      <c r="AD46" s="28"/>
      <c r="AE46" s="28"/>
      <c r="AF46" s="28"/>
      <c r="AG46" s="201">
        <f t="shared" si="78"/>
        <v>13520</v>
      </c>
      <c r="AH46" s="201">
        <f t="shared" si="79"/>
        <v>48663</v>
      </c>
      <c r="AI46" s="201">
        <f t="shared" si="80"/>
        <v>113265</v>
      </c>
      <c r="AJ46" s="201">
        <f t="shared" si="81"/>
        <v>29984</v>
      </c>
      <c r="AK46" s="201">
        <f t="shared" si="82"/>
        <v>17018</v>
      </c>
      <c r="AL46" s="201">
        <f t="shared" si="7"/>
        <v>4250</v>
      </c>
      <c r="AM46" s="201">
        <f t="shared" si="8"/>
        <v>35503</v>
      </c>
      <c r="AN46" s="201">
        <f t="shared" si="9"/>
        <v>5139</v>
      </c>
      <c r="AO46" s="201">
        <f t="shared" si="10"/>
        <v>6816</v>
      </c>
      <c r="AP46" s="201">
        <f t="shared" si="11"/>
        <v>3604</v>
      </c>
      <c r="AQ46" s="201">
        <f t="shared" si="12"/>
        <v>5520</v>
      </c>
      <c r="AR46" s="201">
        <f t="shared" si="13"/>
        <v>72665</v>
      </c>
      <c r="AS46" s="201">
        <f t="shared" si="14"/>
        <v>1620</v>
      </c>
      <c r="AT46" s="201">
        <f t="shared" si="15"/>
        <v>0</v>
      </c>
      <c r="AU46" s="201">
        <f t="shared" si="16"/>
        <v>189581</v>
      </c>
      <c r="AV46" s="201">
        <f t="shared" si="17"/>
        <v>14795</v>
      </c>
    </row>
    <row r="47" spans="1:107" ht="15" x14ac:dyDescent="0.25">
      <c r="A47" s="104" t="str">
        <f t="shared" si="3"/>
        <v>2012Cardiff &amp; Vale ULHB</v>
      </c>
      <c r="B47" s="196">
        <v>2012</v>
      </c>
      <c r="C47" s="197" t="s">
        <v>37</v>
      </c>
      <c r="D47" s="196">
        <v>7171</v>
      </c>
      <c r="E47" s="196">
        <v>33150</v>
      </c>
      <c r="F47" s="64">
        <v>63000</v>
      </c>
      <c r="G47" s="140"/>
      <c r="H47" s="196">
        <v>15120</v>
      </c>
      <c r="I47" s="196">
        <v>7273</v>
      </c>
      <c r="J47" s="196">
        <v>2379</v>
      </c>
      <c r="K47" s="196">
        <v>21472</v>
      </c>
      <c r="L47" s="196">
        <v>3102</v>
      </c>
      <c r="M47" s="198"/>
      <c r="N47" s="196">
        <v>3671</v>
      </c>
      <c r="O47" s="198"/>
      <c r="P47" s="198"/>
      <c r="Q47" s="196">
        <v>2201</v>
      </c>
      <c r="R47" s="198"/>
      <c r="S47" s="198"/>
      <c r="T47" s="196">
        <v>4039</v>
      </c>
      <c r="U47" s="196">
        <v>42814</v>
      </c>
      <c r="V47" s="196">
        <v>560</v>
      </c>
      <c r="W47" s="196">
        <v>110241</v>
      </c>
      <c r="X47" s="198"/>
      <c r="Y47" s="198"/>
      <c r="Z47" s="198"/>
      <c r="AA47" s="198"/>
      <c r="AB47" s="198"/>
      <c r="AC47" s="196">
        <v>8548</v>
      </c>
      <c r="AD47" s="28"/>
      <c r="AE47" s="28"/>
      <c r="AF47" s="28"/>
      <c r="AG47" s="201">
        <f t="shared" si="78"/>
        <v>7171</v>
      </c>
      <c r="AH47" s="201">
        <f t="shared" si="79"/>
        <v>33150</v>
      </c>
      <c r="AI47" s="201">
        <f t="shared" si="80"/>
        <v>63000</v>
      </c>
      <c r="AJ47" s="201">
        <f t="shared" si="81"/>
        <v>15120</v>
      </c>
      <c r="AK47" s="201">
        <f t="shared" si="82"/>
        <v>7273</v>
      </c>
      <c r="AL47" s="201">
        <f t="shared" si="7"/>
        <v>2379</v>
      </c>
      <c r="AM47" s="201">
        <f t="shared" si="8"/>
        <v>21472</v>
      </c>
      <c r="AN47" s="201">
        <f t="shared" si="9"/>
        <v>3102</v>
      </c>
      <c r="AO47" s="201">
        <f t="shared" si="10"/>
        <v>3671</v>
      </c>
      <c r="AP47" s="201">
        <f t="shared" si="11"/>
        <v>2201</v>
      </c>
      <c r="AQ47" s="201">
        <f t="shared" si="12"/>
        <v>4039</v>
      </c>
      <c r="AR47" s="201">
        <f t="shared" si="13"/>
        <v>42814</v>
      </c>
      <c r="AS47" s="201">
        <f t="shared" si="14"/>
        <v>560</v>
      </c>
      <c r="AT47" s="201">
        <f t="shared" si="15"/>
        <v>0</v>
      </c>
      <c r="AU47" s="201">
        <f t="shared" si="16"/>
        <v>110241</v>
      </c>
      <c r="AV47" s="201">
        <f t="shared" si="17"/>
        <v>8548</v>
      </c>
    </row>
    <row r="48" spans="1:107" ht="15" x14ac:dyDescent="0.25">
      <c r="A48" s="104" t="str">
        <f t="shared" si="3"/>
        <v>2012Cwm Taf LHB</v>
      </c>
      <c r="B48" s="196">
        <v>2012</v>
      </c>
      <c r="C48" s="197" t="s">
        <v>38</v>
      </c>
      <c r="D48" s="196">
        <v>4785</v>
      </c>
      <c r="E48" s="196">
        <v>19266</v>
      </c>
      <c r="F48" s="64">
        <v>51095</v>
      </c>
      <c r="G48" s="140"/>
      <c r="H48" s="196">
        <v>12430</v>
      </c>
      <c r="I48" s="196">
        <v>8064</v>
      </c>
      <c r="J48" s="196">
        <v>1418</v>
      </c>
      <c r="K48" s="196">
        <v>16148</v>
      </c>
      <c r="L48" s="196">
        <v>2596</v>
      </c>
      <c r="M48" s="198"/>
      <c r="N48" s="196">
        <v>2661</v>
      </c>
      <c r="O48" s="198"/>
      <c r="P48" s="198"/>
      <c r="Q48" s="196">
        <v>1444</v>
      </c>
      <c r="R48" s="198"/>
      <c r="S48" s="198"/>
      <c r="T48" s="196">
        <v>2584</v>
      </c>
      <c r="U48" s="196">
        <v>36362</v>
      </c>
      <c r="V48" s="196">
        <v>364</v>
      </c>
      <c r="W48" s="196">
        <v>81273</v>
      </c>
      <c r="X48" s="198"/>
      <c r="Y48" s="198"/>
      <c r="Z48" s="198"/>
      <c r="AA48" s="198"/>
      <c r="AB48" s="198"/>
      <c r="AC48" s="196">
        <v>6151</v>
      </c>
      <c r="AD48" s="28"/>
      <c r="AE48" s="28"/>
      <c r="AF48" s="28"/>
      <c r="AG48" s="201">
        <f t="shared" si="78"/>
        <v>4785</v>
      </c>
      <c r="AH48" s="201">
        <f t="shared" si="79"/>
        <v>19266</v>
      </c>
      <c r="AI48" s="201">
        <f t="shared" si="80"/>
        <v>51095</v>
      </c>
      <c r="AJ48" s="201">
        <f t="shared" si="81"/>
        <v>12430</v>
      </c>
      <c r="AK48" s="201">
        <f t="shared" si="82"/>
        <v>8064</v>
      </c>
      <c r="AL48" s="201">
        <f t="shared" si="7"/>
        <v>1418</v>
      </c>
      <c r="AM48" s="201">
        <f t="shared" si="8"/>
        <v>16148</v>
      </c>
      <c r="AN48" s="201">
        <f t="shared" si="9"/>
        <v>2596</v>
      </c>
      <c r="AO48" s="201">
        <f t="shared" si="10"/>
        <v>2661</v>
      </c>
      <c r="AP48" s="201">
        <f t="shared" si="11"/>
        <v>1444</v>
      </c>
      <c r="AQ48" s="201">
        <f t="shared" si="12"/>
        <v>2584</v>
      </c>
      <c r="AR48" s="201">
        <f t="shared" si="13"/>
        <v>36362</v>
      </c>
      <c r="AS48" s="201">
        <f t="shared" si="14"/>
        <v>364</v>
      </c>
      <c r="AT48" s="201">
        <f t="shared" si="15"/>
        <v>0</v>
      </c>
      <c r="AU48" s="201">
        <f t="shared" si="16"/>
        <v>81273</v>
      </c>
      <c r="AV48" s="201">
        <f t="shared" si="17"/>
        <v>6151</v>
      </c>
      <c r="BH48" s="104" t="s">
        <v>181</v>
      </c>
    </row>
    <row r="49" spans="1:48" ht="15" x14ac:dyDescent="0.25">
      <c r="A49" s="104" t="str">
        <f t="shared" si="3"/>
        <v>2012Hywel Dda LHB</v>
      </c>
      <c r="B49" s="196">
        <v>2012</v>
      </c>
      <c r="C49" s="197" t="s">
        <v>39</v>
      </c>
      <c r="D49" s="196">
        <v>8429</v>
      </c>
      <c r="E49" s="196">
        <v>27289</v>
      </c>
      <c r="F49" s="64">
        <v>63962</v>
      </c>
      <c r="G49" s="140"/>
      <c r="H49" s="196">
        <v>16963</v>
      </c>
      <c r="I49" s="196">
        <v>7964</v>
      </c>
      <c r="J49" s="196">
        <v>2095</v>
      </c>
      <c r="K49" s="196">
        <v>21329</v>
      </c>
      <c r="L49" s="196">
        <v>3002</v>
      </c>
      <c r="M49" s="198"/>
      <c r="N49" s="196">
        <v>3902</v>
      </c>
      <c r="O49" s="198"/>
      <c r="P49" s="198"/>
      <c r="Q49" s="196">
        <v>1982</v>
      </c>
      <c r="R49" s="198"/>
      <c r="S49" s="198"/>
      <c r="T49" s="196">
        <v>3298</v>
      </c>
      <c r="U49" s="196">
        <v>39927</v>
      </c>
      <c r="V49" s="196">
        <v>746</v>
      </c>
      <c r="W49" s="196">
        <v>107037</v>
      </c>
      <c r="X49" s="198"/>
      <c r="Y49" s="198"/>
      <c r="Z49" s="198"/>
      <c r="AA49" s="198"/>
      <c r="AB49" s="198"/>
      <c r="AC49" s="196">
        <v>8808</v>
      </c>
      <c r="AD49" s="28"/>
      <c r="AE49" s="28"/>
      <c r="AF49" s="28"/>
      <c r="AG49" s="201">
        <f t="shared" si="78"/>
        <v>8429</v>
      </c>
      <c r="AH49" s="201">
        <f t="shared" si="79"/>
        <v>27289</v>
      </c>
      <c r="AI49" s="201">
        <f t="shared" si="80"/>
        <v>63962</v>
      </c>
      <c r="AJ49" s="201">
        <f t="shared" si="81"/>
        <v>16963</v>
      </c>
      <c r="AK49" s="201">
        <f t="shared" si="82"/>
        <v>7964</v>
      </c>
      <c r="AL49" s="201">
        <f t="shared" si="7"/>
        <v>2095</v>
      </c>
      <c r="AM49" s="201">
        <f t="shared" si="8"/>
        <v>21329</v>
      </c>
      <c r="AN49" s="201">
        <f t="shared" si="9"/>
        <v>3002</v>
      </c>
      <c r="AO49" s="201">
        <f t="shared" si="10"/>
        <v>3902</v>
      </c>
      <c r="AP49" s="201">
        <f t="shared" si="11"/>
        <v>1982</v>
      </c>
      <c r="AQ49" s="201">
        <f t="shared" si="12"/>
        <v>3298</v>
      </c>
      <c r="AR49" s="201">
        <f t="shared" si="13"/>
        <v>39927</v>
      </c>
      <c r="AS49" s="201">
        <f t="shared" si="14"/>
        <v>746</v>
      </c>
      <c r="AT49" s="201">
        <f t="shared" si="15"/>
        <v>0</v>
      </c>
      <c r="AU49" s="201">
        <f t="shared" si="16"/>
        <v>107037</v>
      </c>
      <c r="AV49" s="201">
        <f t="shared" si="17"/>
        <v>8808</v>
      </c>
    </row>
    <row r="50" spans="1:48" ht="15" x14ac:dyDescent="0.25">
      <c r="A50" s="104" t="str">
        <f t="shared" si="3"/>
        <v>2012Powys Teaching LHB</v>
      </c>
      <c r="B50" s="196">
        <v>2012</v>
      </c>
      <c r="C50" s="197" t="s">
        <v>40</v>
      </c>
      <c r="D50" s="196">
        <v>2719</v>
      </c>
      <c r="E50" s="196">
        <v>9309</v>
      </c>
      <c r="F50" s="64">
        <v>23467</v>
      </c>
      <c r="G50" s="140"/>
      <c r="H50" s="196">
        <v>5770</v>
      </c>
      <c r="I50" s="196">
        <v>2924</v>
      </c>
      <c r="J50" s="196">
        <v>912</v>
      </c>
      <c r="K50" s="196">
        <v>7302</v>
      </c>
      <c r="L50" s="196">
        <v>963</v>
      </c>
      <c r="M50" s="198"/>
      <c r="N50" s="196">
        <v>1430</v>
      </c>
      <c r="O50" s="198"/>
      <c r="P50" s="198"/>
      <c r="Q50" s="196">
        <v>921</v>
      </c>
      <c r="R50" s="198"/>
      <c r="S50" s="198"/>
      <c r="T50" s="196">
        <v>1195</v>
      </c>
      <c r="U50" s="196">
        <v>15091</v>
      </c>
      <c r="V50" s="196">
        <v>330</v>
      </c>
      <c r="W50" s="196">
        <v>38151</v>
      </c>
      <c r="X50" s="198"/>
      <c r="Y50" s="198"/>
      <c r="Z50" s="198"/>
      <c r="AA50" s="198"/>
      <c r="AB50" s="198"/>
      <c r="AC50" s="196">
        <v>3342</v>
      </c>
      <c r="AD50" s="28"/>
      <c r="AE50" s="28"/>
      <c r="AF50" s="28"/>
      <c r="AG50" s="201">
        <f t="shared" si="78"/>
        <v>2719</v>
      </c>
      <c r="AH50" s="201">
        <f t="shared" si="79"/>
        <v>9309</v>
      </c>
      <c r="AI50" s="201">
        <f t="shared" si="80"/>
        <v>23467</v>
      </c>
      <c r="AJ50" s="201">
        <f t="shared" si="81"/>
        <v>5770</v>
      </c>
      <c r="AK50" s="201">
        <f t="shared" si="82"/>
        <v>2924</v>
      </c>
      <c r="AL50" s="201">
        <f t="shared" si="7"/>
        <v>912</v>
      </c>
      <c r="AM50" s="201">
        <f t="shared" si="8"/>
        <v>7302</v>
      </c>
      <c r="AN50" s="201">
        <f t="shared" si="9"/>
        <v>963</v>
      </c>
      <c r="AO50" s="201">
        <f t="shared" si="10"/>
        <v>1430</v>
      </c>
      <c r="AP50" s="201">
        <f t="shared" si="11"/>
        <v>921</v>
      </c>
      <c r="AQ50" s="201">
        <f t="shared" si="12"/>
        <v>1195</v>
      </c>
      <c r="AR50" s="201">
        <f t="shared" si="13"/>
        <v>15091</v>
      </c>
      <c r="AS50" s="201">
        <f t="shared" si="14"/>
        <v>330</v>
      </c>
      <c r="AT50" s="201">
        <f t="shared" si="15"/>
        <v>0</v>
      </c>
      <c r="AU50" s="201">
        <f t="shared" si="16"/>
        <v>38151</v>
      </c>
      <c r="AV50" s="201">
        <f t="shared" si="17"/>
        <v>3342</v>
      </c>
    </row>
    <row r="51" spans="1:48" ht="15" x14ac:dyDescent="0.25">
      <c r="A51" s="104" t="str">
        <f t="shared" si="3"/>
        <v>2013Wales</v>
      </c>
      <c r="B51" s="196">
        <v>2013</v>
      </c>
      <c r="C51" s="209" t="s">
        <v>55</v>
      </c>
      <c r="D51" s="196"/>
      <c r="E51" s="196"/>
      <c r="F51" s="64"/>
      <c r="G51" s="140"/>
      <c r="H51" s="196"/>
      <c r="I51" s="196"/>
      <c r="J51" s="196"/>
      <c r="K51" s="196"/>
      <c r="L51" s="196"/>
      <c r="M51" s="198"/>
      <c r="N51" s="196"/>
      <c r="O51" s="198"/>
      <c r="P51" s="198"/>
      <c r="Q51" s="196"/>
      <c r="R51" s="198"/>
      <c r="S51" s="198"/>
      <c r="T51" s="196"/>
      <c r="U51" s="196"/>
      <c r="V51" s="196"/>
      <c r="W51" s="196"/>
      <c r="X51" s="198"/>
      <c r="Y51" s="198"/>
      <c r="Z51" s="198"/>
      <c r="AA51" s="198"/>
      <c r="AB51" s="198"/>
      <c r="AC51" s="196"/>
      <c r="AD51" s="28"/>
      <c r="AE51" s="28"/>
      <c r="AF51" s="28"/>
      <c r="AG51" s="210">
        <f>SUM(AG52:AG58)</f>
        <v>58787</v>
      </c>
      <c r="AH51" s="210">
        <f t="shared" ref="AH51" si="98">SUM(AH52:AH58)</f>
        <v>221356</v>
      </c>
      <c r="AI51" s="210">
        <f t="shared" ref="AI51" si="99">SUM(AI52:AI58)</f>
        <v>493981</v>
      </c>
      <c r="AJ51" s="210">
        <f t="shared" ref="AJ51" si="100">SUM(AJ52:AJ58)</f>
        <v>125567</v>
      </c>
      <c r="AK51" s="210">
        <f t="shared" ref="AK51" si="101">SUM(AK52:AK58)</f>
        <v>67773</v>
      </c>
      <c r="AL51" s="210">
        <f t="shared" ref="AL51" si="102">SUM(AL52:AL58)</f>
        <v>17661</v>
      </c>
      <c r="AM51" s="210">
        <f t="shared" ref="AM51" si="103">SUM(AM52:AM58)</f>
        <v>173299</v>
      </c>
      <c r="AN51" s="210">
        <f t="shared" ref="AN51" si="104">SUM(AN52:AN58)</f>
        <v>23373</v>
      </c>
      <c r="AO51" s="210">
        <f t="shared" ref="AO51" si="105">SUM(AO52:AO58)</f>
        <v>29658</v>
      </c>
      <c r="AP51" s="210">
        <f t="shared" ref="AP51" si="106">SUM(AP52:AP58)</f>
        <v>16547</v>
      </c>
      <c r="AQ51" s="210">
        <f t="shared" ref="AQ51" si="107">SUM(AQ52:AQ58)</f>
        <v>27349</v>
      </c>
      <c r="AR51" s="210">
        <f t="shared" ref="AR51" si="108">SUM(AR52:AR58)</f>
        <v>328418</v>
      </c>
      <c r="AS51" s="210">
        <f t="shared" ref="AS51" si="109">SUM(AS52:AS58)</f>
        <v>7152</v>
      </c>
      <c r="AT51" s="210">
        <f t="shared" ref="AT51" si="110">SUM(AT52:AT58)</f>
        <v>2666159</v>
      </c>
      <c r="AU51" s="210">
        <f t="shared" ref="AU51" si="111">SUM(AU52:AU58)</f>
        <v>839213</v>
      </c>
      <c r="AV51" s="210">
        <f t="shared" ref="AV51" si="112">SUM(AV52:AV58)</f>
        <v>63724</v>
      </c>
    </row>
    <row r="52" spans="1:48" ht="15" x14ac:dyDescent="0.25">
      <c r="A52" s="104" t="str">
        <f t="shared" si="3"/>
        <v>2013ABM ULHB</v>
      </c>
      <c r="B52" s="196">
        <v>2013</v>
      </c>
      <c r="C52" s="197" t="s">
        <v>34</v>
      </c>
      <c r="D52" s="196">
        <v>10665</v>
      </c>
      <c r="E52" s="196">
        <v>40139</v>
      </c>
      <c r="F52" s="64">
        <v>82443</v>
      </c>
      <c r="G52" s="140"/>
      <c r="H52" s="196">
        <v>22225</v>
      </c>
      <c r="I52" s="196">
        <v>11327</v>
      </c>
      <c r="J52" s="196">
        <v>3041</v>
      </c>
      <c r="K52" s="196">
        <v>31659</v>
      </c>
      <c r="L52" s="196">
        <v>4176</v>
      </c>
      <c r="M52" s="198"/>
      <c r="N52" s="198"/>
      <c r="O52" s="196">
        <v>5345</v>
      </c>
      <c r="P52" s="198"/>
      <c r="Q52" s="196">
        <v>3402</v>
      </c>
      <c r="R52" s="198"/>
      <c r="S52" s="198"/>
      <c r="T52" s="196">
        <v>5342</v>
      </c>
      <c r="U52" s="196">
        <v>54068</v>
      </c>
      <c r="V52" s="196">
        <v>842</v>
      </c>
      <c r="W52" s="198"/>
      <c r="X52" s="196">
        <v>146220</v>
      </c>
      <c r="Y52" s="196">
        <v>456353</v>
      </c>
      <c r="Z52" s="198"/>
      <c r="AA52" s="198"/>
      <c r="AB52" s="198"/>
      <c r="AC52" s="196">
        <v>11882</v>
      </c>
      <c r="AD52" s="28"/>
      <c r="AE52" s="28"/>
      <c r="AF52" s="28"/>
      <c r="AG52" s="201">
        <f t="shared" si="78"/>
        <v>10665</v>
      </c>
      <c r="AH52" s="201">
        <f t="shared" si="79"/>
        <v>40139</v>
      </c>
      <c r="AI52" s="201">
        <f t="shared" si="80"/>
        <v>82443</v>
      </c>
      <c r="AJ52" s="201">
        <f t="shared" si="81"/>
        <v>22225</v>
      </c>
      <c r="AK52" s="201">
        <f t="shared" si="82"/>
        <v>11327</v>
      </c>
      <c r="AL52" s="201">
        <f t="shared" si="7"/>
        <v>3041</v>
      </c>
      <c r="AM52" s="201">
        <f t="shared" si="8"/>
        <v>31659</v>
      </c>
      <c r="AN52" s="201">
        <f t="shared" si="9"/>
        <v>4176</v>
      </c>
      <c r="AO52" s="201">
        <f t="shared" si="10"/>
        <v>5345</v>
      </c>
      <c r="AP52" s="201">
        <f t="shared" si="11"/>
        <v>3402</v>
      </c>
      <c r="AQ52" s="201">
        <f t="shared" si="12"/>
        <v>5342</v>
      </c>
      <c r="AR52" s="201">
        <f t="shared" si="13"/>
        <v>54068</v>
      </c>
      <c r="AS52" s="201">
        <f t="shared" si="14"/>
        <v>842</v>
      </c>
      <c r="AT52" s="201">
        <f t="shared" si="15"/>
        <v>456353</v>
      </c>
      <c r="AU52" s="201">
        <f t="shared" si="16"/>
        <v>146220</v>
      </c>
      <c r="AV52" s="201">
        <f t="shared" si="17"/>
        <v>11882</v>
      </c>
    </row>
    <row r="53" spans="1:48" ht="15" x14ac:dyDescent="0.25">
      <c r="A53" s="104" t="str">
        <f t="shared" si="3"/>
        <v>2013Aneurin Bevan LHB</v>
      </c>
      <c r="B53" s="196">
        <v>2013</v>
      </c>
      <c r="C53" s="197" t="s">
        <v>35</v>
      </c>
      <c r="D53" s="196">
        <v>10488</v>
      </c>
      <c r="E53" s="196">
        <v>41276</v>
      </c>
      <c r="F53" s="64">
        <v>96122</v>
      </c>
      <c r="G53" s="140"/>
      <c r="H53" s="196">
        <v>24105</v>
      </c>
      <c r="I53" s="196">
        <v>12557</v>
      </c>
      <c r="J53" s="196">
        <v>3212</v>
      </c>
      <c r="K53" s="196">
        <v>36323</v>
      </c>
      <c r="L53" s="196">
        <v>4464</v>
      </c>
      <c r="M53" s="198"/>
      <c r="N53" s="198"/>
      <c r="O53" s="196">
        <v>5617</v>
      </c>
      <c r="P53" s="198"/>
      <c r="Q53" s="196">
        <v>2910</v>
      </c>
      <c r="R53" s="198"/>
      <c r="S53" s="198"/>
      <c r="T53" s="196">
        <v>5046</v>
      </c>
      <c r="U53" s="196">
        <v>69630</v>
      </c>
      <c r="V53" s="196">
        <v>2102</v>
      </c>
      <c r="W53" s="198"/>
      <c r="X53" s="196">
        <v>160906</v>
      </c>
      <c r="Y53" s="196">
        <v>498168</v>
      </c>
      <c r="Z53" s="198"/>
      <c r="AA53" s="198"/>
      <c r="AB53" s="198"/>
      <c r="AC53" s="196">
        <v>11705</v>
      </c>
      <c r="AD53" s="28"/>
      <c r="AE53" s="28"/>
      <c r="AF53" s="28"/>
      <c r="AG53" s="201">
        <f t="shared" si="78"/>
        <v>10488</v>
      </c>
      <c r="AH53" s="201">
        <f t="shared" si="79"/>
        <v>41276</v>
      </c>
      <c r="AI53" s="201">
        <f t="shared" si="80"/>
        <v>96122</v>
      </c>
      <c r="AJ53" s="201">
        <f t="shared" si="81"/>
        <v>24105</v>
      </c>
      <c r="AK53" s="201">
        <f t="shared" si="82"/>
        <v>12557</v>
      </c>
      <c r="AL53" s="201">
        <f t="shared" si="7"/>
        <v>3212</v>
      </c>
      <c r="AM53" s="201">
        <f t="shared" si="8"/>
        <v>36323</v>
      </c>
      <c r="AN53" s="201">
        <f t="shared" si="9"/>
        <v>4464</v>
      </c>
      <c r="AO53" s="201">
        <f t="shared" si="10"/>
        <v>5617</v>
      </c>
      <c r="AP53" s="201">
        <f t="shared" si="11"/>
        <v>2910</v>
      </c>
      <c r="AQ53" s="201">
        <f t="shared" si="12"/>
        <v>5046</v>
      </c>
      <c r="AR53" s="201">
        <f t="shared" si="13"/>
        <v>69630</v>
      </c>
      <c r="AS53" s="201">
        <f t="shared" si="14"/>
        <v>2102</v>
      </c>
      <c r="AT53" s="201">
        <f t="shared" si="15"/>
        <v>498168</v>
      </c>
      <c r="AU53" s="201">
        <f t="shared" si="16"/>
        <v>160906</v>
      </c>
      <c r="AV53" s="201">
        <f t="shared" si="17"/>
        <v>11705</v>
      </c>
    </row>
    <row r="54" spans="1:48" ht="15" x14ac:dyDescent="0.25">
      <c r="A54" s="104" t="str">
        <f t="shared" si="3"/>
        <v>2013Betsi Cadwaladr ULHB</v>
      </c>
      <c r="B54" s="196">
        <v>2013</v>
      </c>
      <c r="C54" s="197" t="s">
        <v>36</v>
      </c>
      <c r="D54" s="196">
        <v>13970</v>
      </c>
      <c r="E54" s="196">
        <v>49765</v>
      </c>
      <c r="F54" s="64">
        <v>114192</v>
      </c>
      <c r="G54" s="140"/>
      <c r="H54" s="196">
        <v>29546</v>
      </c>
      <c r="I54" s="196">
        <v>17191</v>
      </c>
      <c r="J54" s="196">
        <v>4336</v>
      </c>
      <c r="K54" s="196">
        <v>36748</v>
      </c>
      <c r="L54" s="196">
        <v>5147</v>
      </c>
      <c r="M54" s="198"/>
      <c r="N54" s="198"/>
      <c r="O54" s="196">
        <v>7031</v>
      </c>
      <c r="P54" s="198"/>
      <c r="Q54" s="196">
        <v>3700</v>
      </c>
      <c r="R54" s="198"/>
      <c r="S54" s="198"/>
      <c r="T54" s="196">
        <v>5655</v>
      </c>
      <c r="U54" s="196">
        <v>73956</v>
      </c>
      <c r="V54" s="196">
        <v>1731</v>
      </c>
      <c r="W54" s="198"/>
      <c r="X54" s="196">
        <v>192643</v>
      </c>
      <c r="Y54" s="196">
        <v>592194</v>
      </c>
      <c r="Z54" s="198"/>
      <c r="AA54" s="198"/>
      <c r="AB54" s="198"/>
      <c r="AC54" s="196">
        <v>14187</v>
      </c>
      <c r="AD54" s="28"/>
      <c r="AE54" s="28"/>
      <c r="AF54" s="28"/>
      <c r="AG54" s="201">
        <f t="shared" si="78"/>
        <v>13970</v>
      </c>
      <c r="AH54" s="201">
        <f t="shared" si="79"/>
        <v>49765</v>
      </c>
      <c r="AI54" s="201">
        <f t="shared" si="80"/>
        <v>114192</v>
      </c>
      <c r="AJ54" s="201">
        <f t="shared" si="81"/>
        <v>29546</v>
      </c>
      <c r="AK54" s="201">
        <f t="shared" si="82"/>
        <v>17191</v>
      </c>
      <c r="AL54" s="201">
        <f t="shared" si="7"/>
        <v>4336</v>
      </c>
      <c r="AM54" s="201">
        <f t="shared" si="8"/>
        <v>36748</v>
      </c>
      <c r="AN54" s="201">
        <f t="shared" si="9"/>
        <v>5147</v>
      </c>
      <c r="AO54" s="201">
        <f t="shared" si="10"/>
        <v>7031</v>
      </c>
      <c r="AP54" s="201">
        <f t="shared" si="11"/>
        <v>3700</v>
      </c>
      <c r="AQ54" s="201">
        <f t="shared" si="12"/>
        <v>5655</v>
      </c>
      <c r="AR54" s="201">
        <f t="shared" si="13"/>
        <v>73956</v>
      </c>
      <c r="AS54" s="201">
        <f t="shared" si="14"/>
        <v>1731</v>
      </c>
      <c r="AT54" s="201">
        <f t="shared" si="15"/>
        <v>592194</v>
      </c>
      <c r="AU54" s="201">
        <f t="shared" si="16"/>
        <v>192643</v>
      </c>
      <c r="AV54" s="201">
        <f t="shared" si="17"/>
        <v>14187</v>
      </c>
    </row>
    <row r="55" spans="1:48" ht="15" x14ac:dyDescent="0.25">
      <c r="A55" s="104" t="str">
        <f t="shared" si="3"/>
        <v>2013Cardiff &amp; Vale ULHB</v>
      </c>
      <c r="B55" s="196">
        <v>2013</v>
      </c>
      <c r="C55" s="197" t="s">
        <v>37</v>
      </c>
      <c r="D55" s="196">
        <v>7236</v>
      </c>
      <c r="E55" s="196">
        <v>33454</v>
      </c>
      <c r="F55" s="64">
        <v>62892</v>
      </c>
      <c r="G55" s="140"/>
      <c r="H55" s="196">
        <v>14849</v>
      </c>
      <c r="I55" s="196">
        <v>7466</v>
      </c>
      <c r="J55" s="196">
        <v>2485</v>
      </c>
      <c r="K55" s="196">
        <v>22161</v>
      </c>
      <c r="L55" s="196">
        <v>3078</v>
      </c>
      <c r="M55" s="198"/>
      <c r="N55" s="198"/>
      <c r="O55" s="196">
        <v>3696</v>
      </c>
      <c r="P55" s="198"/>
      <c r="Q55" s="196">
        <v>2241</v>
      </c>
      <c r="R55" s="198"/>
      <c r="S55" s="198"/>
      <c r="T55" s="196">
        <v>4111</v>
      </c>
      <c r="U55" s="196">
        <v>40468</v>
      </c>
      <c r="V55" s="196">
        <v>637</v>
      </c>
      <c r="W55" s="198"/>
      <c r="X55" s="196">
        <v>110735</v>
      </c>
      <c r="Y55" s="196">
        <v>416528</v>
      </c>
      <c r="Z55" s="198"/>
      <c r="AA55" s="198"/>
      <c r="AB55" s="198"/>
      <c r="AC55" s="196">
        <v>8208</v>
      </c>
      <c r="AD55" s="28"/>
      <c r="AE55" s="28"/>
      <c r="AF55" s="28"/>
      <c r="AG55" s="201">
        <f t="shared" si="78"/>
        <v>7236</v>
      </c>
      <c r="AH55" s="201">
        <f t="shared" si="79"/>
        <v>33454</v>
      </c>
      <c r="AI55" s="201">
        <f t="shared" si="80"/>
        <v>62892</v>
      </c>
      <c r="AJ55" s="201">
        <f t="shared" si="81"/>
        <v>14849</v>
      </c>
      <c r="AK55" s="201">
        <f t="shared" si="82"/>
        <v>7466</v>
      </c>
      <c r="AL55" s="201">
        <f t="shared" si="7"/>
        <v>2485</v>
      </c>
      <c r="AM55" s="201">
        <f t="shared" si="8"/>
        <v>22161</v>
      </c>
      <c r="AN55" s="201">
        <f t="shared" si="9"/>
        <v>3078</v>
      </c>
      <c r="AO55" s="201">
        <f t="shared" si="10"/>
        <v>3696</v>
      </c>
      <c r="AP55" s="201">
        <f t="shared" si="11"/>
        <v>2241</v>
      </c>
      <c r="AQ55" s="201">
        <f t="shared" si="12"/>
        <v>4111</v>
      </c>
      <c r="AR55" s="201">
        <f t="shared" si="13"/>
        <v>40468</v>
      </c>
      <c r="AS55" s="201">
        <f t="shared" si="14"/>
        <v>637</v>
      </c>
      <c r="AT55" s="201">
        <f t="shared" si="15"/>
        <v>416528</v>
      </c>
      <c r="AU55" s="201">
        <f t="shared" si="16"/>
        <v>110735</v>
      </c>
      <c r="AV55" s="201">
        <f t="shared" si="17"/>
        <v>8208</v>
      </c>
    </row>
    <row r="56" spans="1:48" ht="15" x14ac:dyDescent="0.25">
      <c r="A56" s="104" t="str">
        <f t="shared" si="3"/>
        <v>2013Cwm Taf LHB</v>
      </c>
      <c r="B56" s="196">
        <v>2013</v>
      </c>
      <c r="C56" s="197" t="s">
        <v>38</v>
      </c>
      <c r="D56" s="196">
        <v>4898</v>
      </c>
      <c r="E56" s="196">
        <v>19596</v>
      </c>
      <c r="F56" s="64">
        <v>50936</v>
      </c>
      <c r="G56" s="140"/>
      <c r="H56" s="196">
        <v>12296</v>
      </c>
      <c r="I56" s="196">
        <v>8132</v>
      </c>
      <c r="J56" s="196">
        <v>1440</v>
      </c>
      <c r="K56" s="196">
        <v>16869</v>
      </c>
      <c r="L56" s="196">
        <v>2587</v>
      </c>
      <c r="M56" s="198"/>
      <c r="N56" s="198"/>
      <c r="O56" s="196">
        <v>2568</v>
      </c>
      <c r="P56" s="198"/>
      <c r="Q56" s="196">
        <v>1375</v>
      </c>
      <c r="R56" s="198"/>
      <c r="S56" s="198"/>
      <c r="T56" s="196">
        <v>2629</v>
      </c>
      <c r="U56" s="196">
        <v>34706</v>
      </c>
      <c r="V56" s="196">
        <v>387</v>
      </c>
      <c r="W56" s="198"/>
      <c r="X56" s="196">
        <v>82031</v>
      </c>
      <c r="Y56" s="196">
        <v>252987</v>
      </c>
      <c r="Z56" s="198"/>
      <c r="AA56" s="198"/>
      <c r="AB56" s="198"/>
      <c r="AC56" s="196">
        <v>5922</v>
      </c>
      <c r="AD56" s="28"/>
      <c r="AE56" s="28"/>
      <c r="AF56" s="28"/>
      <c r="AG56" s="201">
        <f t="shared" si="78"/>
        <v>4898</v>
      </c>
      <c r="AH56" s="201">
        <f t="shared" si="79"/>
        <v>19596</v>
      </c>
      <c r="AI56" s="201">
        <f t="shared" si="80"/>
        <v>50936</v>
      </c>
      <c r="AJ56" s="201">
        <f t="shared" si="81"/>
        <v>12296</v>
      </c>
      <c r="AK56" s="201">
        <f t="shared" si="82"/>
        <v>8132</v>
      </c>
      <c r="AL56" s="201">
        <f t="shared" si="7"/>
        <v>1440</v>
      </c>
      <c r="AM56" s="201">
        <f t="shared" si="8"/>
        <v>16869</v>
      </c>
      <c r="AN56" s="201">
        <f t="shared" si="9"/>
        <v>2587</v>
      </c>
      <c r="AO56" s="201">
        <f t="shared" si="10"/>
        <v>2568</v>
      </c>
      <c r="AP56" s="201">
        <f t="shared" si="11"/>
        <v>1375</v>
      </c>
      <c r="AQ56" s="201">
        <f t="shared" si="12"/>
        <v>2629</v>
      </c>
      <c r="AR56" s="201">
        <f t="shared" si="13"/>
        <v>34706</v>
      </c>
      <c r="AS56" s="201">
        <f t="shared" si="14"/>
        <v>387</v>
      </c>
      <c r="AT56" s="201">
        <f t="shared" si="15"/>
        <v>252987</v>
      </c>
      <c r="AU56" s="201">
        <f t="shared" si="16"/>
        <v>82031</v>
      </c>
      <c r="AV56" s="201">
        <f t="shared" si="17"/>
        <v>5922</v>
      </c>
    </row>
    <row r="57" spans="1:48" ht="15" x14ac:dyDescent="0.25">
      <c r="A57" s="104" t="str">
        <f t="shared" si="3"/>
        <v>2013Hywel Dda LHB</v>
      </c>
      <c r="B57" s="196">
        <v>2013</v>
      </c>
      <c r="C57" s="197" t="s">
        <v>39</v>
      </c>
      <c r="D57" s="196">
        <v>8700</v>
      </c>
      <c r="E57" s="196">
        <v>27651</v>
      </c>
      <c r="F57" s="64">
        <v>63730</v>
      </c>
      <c r="G57" s="140"/>
      <c r="H57" s="196">
        <v>16736</v>
      </c>
      <c r="I57" s="196">
        <v>8053</v>
      </c>
      <c r="J57" s="196">
        <v>2170</v>
      </c>
      <c r="K57" s="196">
        <v>21950</v>
      </c>
      <c r="L57" s="196">
        <v>2961</v>
      </c>
      <c r="M57" s="198"/>
      <c r="N57" s="198"/>
      <c r="O57" s="196">
        <v>3899</v>
      </c>
      <c r="P57" s="198"/>
      <c r="Q57" s="196">
        <v>1961</v>
      </c>
      <c r="R57" s="198"/>
      <c r="S57" s="198"/>
      <c r="T57" s="196">
        <v>3320</v>
      </c>
      <c r="U57" s="196">
        <v>40268</v>
      </c>
      <c r="V57" s="196">
        <v>968</v>
      </c>
      <c r="W57" s="198"/>
      <c r="X57" s="196">
        <v>107819</v>
      </c>
      <c r="Y57" s="196">
        <v>332231</v>
      </c>
      <c r="Z57" s="198"/>
      <c r="AA57" s="198"/>
      <c r="AB57" s="198"/>
      <c r="AC57" s="196">
        <v>8520</v>
      </c>
      <c r="AD57" s="28"/>
      <c r="AE57" s="28"/>
      <c r="AF57" s="28"/>
      <c r="AG57" s="201">
        <f t="shared" si="78"/>
        <v>8700</v>
      </c>
      <c r="AH57" s="201">
        <f t="shared" si="79"/>
        <v>27651</v>
      </c>
      <c r="AI57" s="201">
        <f t="shared" si="80"/>
        <v>63730</v>
      </c>
      <c r="AJ57" s="201">
        <f t="shared" si="81"/>
        <v>16736</v>
      </c>
      <c r="AK57" s="201">
        <f t="shared" si="82"/>
        <v>8053</v>
      </c>
      <c r="AL57" s="201">
        <f t="shared" si="7"/>
        <v>2170</v>
      </c>
      <c r="AM57" s="201">
        <f t="shared" si="8"/>
        <v>21950</v>
      </c>
      <c r="AN57" s="201">
        <f t="shared" si="9"/>
        <v>2961</v>
      </c>
      <c r="AO57" s="201">
        <f t="shared" si="10"/>
        <v>3899</v>
      </c>
      <c r="AP57" s="201">
        <f t="shared" si="11"/>
        <v>1961</v>
      </c>
      <c r="AQ57" s="201">
        <f t="shared" si="12"/>
        <v>3320</v>
      </c>
      <c r="AR57" s="201">
        <f t="shared" si="13"/>
        <v>40268</v>
      </c>
      <c r="AS57" s="201">
        <f t="shared" si="14"/>
        <v>968</v>
      </c>
      <c r="AT57" s="201">
        <f t="shared" si="15"/>
        <v>332231</v>
      </c>
      <c r="AU57" s="201">
        <f t="shared" si="16"/>
        <v>107819</v>
      </c>
      <c r="AV57" s="201">
        <f t="shared" si="17"/>
        <v>8520</v>
      </c>
    </row>
    <row r="58" spans="1:48" ht="15" x14ac:dyDescent="0.25">
      <c r="A58" s="104" t="str">
        <f t="shared" si="3"/>
        <v>2013Powys Teaching LHB</v>
      </c>
      <c r="B58" s="196">
        <v>2013</v>
      </c>
      <c r="C58" s="197" t="s">
        <v>40</v>
      </c>
      <c r="D58" s="196">
        <v>2830</v>
      </c>
      <c r="E58" s="196">
        <v>9475</v>
      </c>
      <c r="F58" s="64">
        <v>23666</v>
      </c>
      <c r="G58" s="140"/>
      <c r="H58" s="196">
        <v>5810</v>
      </c>
      <c r="I58" s="196">
        <v>3047</v>
      </c>
      <c r="J58" s="196">
        <v>977</v>
      </c>
      <c r="K58" s="196">
        <v>7589</v>
      </c>
      <c r="L58" s="196">
        <v>960</v>
      </c>
      <c r="M58" s="198"/>
      <c r="N58" s="198"/>
      <c r="O58" s="196">
        <v>1502</v>
      </c>
      <c r="P58" s="198"/>
      <c r="Q58" s="196">
        <v>958</v>
      </c>
      <c r="R58" s="198"/>
      <c r="S58" s="198"/>
      <c r="T58" s="196">
        <v>1246</v>
      </c>
      <c r="U58" s="196">
        <v>15322</v>
      </c>
      <c r="V58" s="196">
        <v>485</v>
      </c>
      <c r="W58" s="198"/>
      <c r="X58" s="196">
        <v>38859</v>
      </c>
      <c r="Y58" s="196">
        <v>117698</v>
      </c>
      <c r="Z58" s="198"/>
      <c r="AA58" s="198"/>
      <c r="AB58" s="198"/>
      <c r="AC58" s="196">
        <v>3300</v>
      </c>
      <c r="AD58" s="28"/>
      <c r="AE58" s="28"/>
      <c r="AF58" s="28"/>
      <c r="AG58" s="201">
        <f t="shared" si="78"/>
        <v>2830</v>
      </c>
      <c r="AH58" s="201">
        <f t="shared" si="79"/>
        <v>9475</v>
      </c>
      <c r="AI58" s="201">
        <f t="shared" si="80"/>
        <v>23666</v>
      </c>
      <c r="AJ58" s="201">
        <f t="shared" si="81"/>
        <v>5810</v>
      </c>
      <c r="AK58" s="201">
        <f t="shared" si="82"/>
        <v>3047</v>
      </c>
      <c r="AL58" s="201">
        <f t="shared" si="7"/>
        <v>977</v>
      </c>
      <c r="AM58" s="201">
        <f t="shared" si="8"/>
        <v>7589</v>
      </c>
      <c r="AN58" s="201">
        <f t="shared" si="9"/>
        <v>960</v>
      </c>
      <c r="AO58" s="201">
        <f t="shared" si="10"/>
        <v>1502</v>
      </c>
      <c r="AP58" s="201">
        <f t="shared" si="11"/>
        <v>958</v>
      </c>
      <c r="AQ58" s="201">
        <f t="shared" si="12"/>
        <v>1246</v>
      </c>
      <c r="AR58" s="201">
        <f t="shared" si="13"/>
        <v>15322</v>
      </c>
      <c r="AS58" s="201">
        <f t="shared" si="14"/>
        <v>485</v>
      </c>
      <c r="AT58" s="201">
        <f t="shared" si="15"/>
        <v>117698</v>
      </c>
      <c r="AU58" s="201">
        <f t="shared" si="16"/>
        <v>38859</v>
      </c>
      <c r="AV58" s="201">
        <f t="shared" si="17"/>
        <v>3300</v>
      </c>
    </row>
    <row r="59" spans="1:48" ht="15" x14ac:dyDescent="0.25">
      <c r="A59" s="104" t="str">
        <f t="shared" si="3"/>
        <v>2014Wales</v>
      </c>
      <c r="B59" s="196">
        <v>2014</v>
      </c>
      <c r="C59" s="209" t="s">
        <v>55</v>
      </c>
      <c r="D59" s="196"/>
      <c r="E59" s="196"/>
      <c r="F59" s="64"/>
      <c r="G59" s="140"/>
      <c r="H59" s="196"/>
      <c r="I59" s="196"/>
      <c r="J59" s="196"/>
      <c r="K59" s="196"/>
      <c r="L59" s="196"/>
      <c r="M59" s="198"/>
      <c r="N59" s="198"/>
      <c r="O59" s="196"/>
      <c r="P59" s="198"/>
      <c r="Q59" s="196"/>
      <c r="R59" s="198"/>
      <c r="S59" s="198"/>
      <c r="T59" s="196"/>
      <c r="U59" s="196"/>
      <c r="V59" s="196"/>
      <c r="W59" s="198"/>
      <c r="X59" s="196"/>
      <c r="Y59" s="196"/>
      <c r="Z59" s="198"/>
      <c r="AA59" s="198"/>
      <c r="AB59" s="198"/>
      <c r="AC59" s="196"/>
      <c r="AD59" s="28"/>
      <c r="AE59" s="28"/>
      <c r="AF59" s="28"/>
      <c r="AG59" s="210">
        <f>SUM(AG60:AG66)</f>
        <v>60348</v>
      </c>
      <c r="AH59" s="210">
        <f t="shared" ref="AH59" si="113">SUM(AH60:AH66)</f>
        <v>219238</v>
      </c>
      <c r="AI59" s="210">
        <f t="shared" ref="AI59" si="114">SUM(AI60:AI66)</f>
        <v>493103</v>
      </c>
      <c r="AJ59" s="210">
        <f t="shared" ref="AJ59" si="115">SUM(AJ60:AJ66)</f>
        <v>122688</v>
      </c>
      <c r="AK59" s="210">
        <f t="shared" ref="AK59" si="116">SUM(AK60:AK66)</f>
        <v>68419</v>
      </c>
      <c r="AL59" s="210">
        <f t="shared" ref="AL59" si="117">SUM(AL60:AL66)</f>
        <v>18591</v>
      </c>
      <c r="AM59" s="210">
        <f t="shared" ref="AM59" si="118">SUM(AM60:AM66)</f>
        <v>177212</v>
      </c>
      <c r="AN59" s="210">
        <f t="shared" ref="AN59" si="119">SUM(AN60:AN66)</f>
        <v>23545</v>
      </c>
      <c r="AO59" s="210">
        <f t="shared" ref="AO59" si="120">SUM(AO60:AO66)</f>
        <v>30187</v>
      </c>
      <c r="AP59" s="210">
        <f t="shared" ref="AP59" si="121">SUM(AP60:AP66)</f>
        <v>7056</v>
      </c>
      <c r="AQ59" s="210">
        <f t="shared" ref="AQ59" si="122">SUM(AQ60:AQ66)</f>
        <v>27577</v>
      </c>
      <c r="AR59" s="210">
        <f t="shared" ref="AR59" si="123">SUM(AR60:AR66)</f>
        <v>324878</v>
      </c>
      <c r="AS59" s="210">
        <f t="shared" ref="AS59" si="124">SUM(AS60:AS66)</f>
        <v>8272</v>
      </c>
      <c r="AT59" s="210">
        <f t="shared" ref="AT59" si="125">SUM(AT60:AT66)</f>
        <v>2649437</v>
      </c>
      <c r="AU59" s="210">
        <f t="shared" ref="AU59" si="126">SUM(AU60:AU66)</f>
        <v>837729</v>
      </c>
      <c r="AV59" s="210">
        <f t="shared" ref="AV59" si="127">SUM(AV60:AV66)</f>
        <v>64093</v>
      </c>
    </row>
    <row r="60" spans="1:48" ht="15" x14ac:dyDescent="0.25">
      <c r="A60" s="104" t="str">
        <f t="shared" si="3"/>
        <v>2014ABM ULHB</v>
      </c>
      <c r="B60" s="196">
        <v>2014</v>
      </c>
      <c r="C60" s="197" t="s">
        <v>34</v>
      </c>
      <c r="D60" s="196">
        <v>10925</v>
      </c>
      <c r="E60" s="196">
        <v>40260</v>
      </c>
      <c r="F60" s="178"/>
      <c r="G60" s="177">
        <v>82940</v>
      </c>
      <c r="H60" s="196">
        <v>21912</v>
      </c>
      <c r="I60" s="196">
        <v>11572</v>
      </c>
      <c r="J60" s="196">
        <v>3133</v>
      </c>
      <c r="K60" s="196">
        <v>32515</v>
      </c>
      <c r="L60" s="196">
        <v>4260</v>
      </c>
      <c r="M60" s="198"/>
      <c r="N60" s="198"/>
      <c r="O60" s="198"/>
      <c r="P60" s="198"/>
      <c r="Q60" s="196">
        <v>1476</v>
      </c>
      <c r="R60" s="196">
        <v>5531</v>
      </c>
      <c r="S60" s="198"/>
      <c r="T60" s="196">
        <v>5491</v>
      </c>
      <c r="U60" s="196">
        <v>53989</v>
      </c>
      <c r="V60" s="196">
        <v>971</v>
      </c>
      <c r="W60" s="198"/>
      <c r="X60" s="198"/>
      <c r="Y60" s="198"/>
      <c r="Z60" s="196">
        <v>458148</v>
      </c>
      <c r="AA60" s="196">
        <v>147521</v>
      </c>
      <c r="AB60" s="198"/>
      <c r="AC60" s="196">
        <v>12098</v>
      </c>
      <c r="AD60" s="28"/>
      <c r="AE60" s="28"/>
      <c r="AF60" s="28"/>
      <c r="AG60" s="201">
        <f t="shared" ref="AG60:AH66" si="128">D60</f>
        <v>10925</v>
      </c>
      <c r="AH60" s="201">
        <f t="shared" si="128"/>
        <v>40260</v>
      </c>
      <c r="AI60" s="201">
        <f t="shared" ref="AI60:AI66" si="129">G60</f>
        <v>82940</v>
      </c>
      <c r="AJ60" s="201">
        <f t="shared" si="81"/>
        <v>21912</v>
      </c>
      <c r="AK60" s="201">
        <f t="shared" si="82"/>
        <v>11572</v>
      </c>
      <c r="AL60" s="201">
        <f t="shared" si="7"/>
        <v>3133</v>
      </c>
      <c r="AM60" s="201">
        <f t="shared" si="8"/>
        <v>32515</v>
      </c>
      <c r="AN60" s="201">
        <f t="shared" si="9"/>
        <v>4260</v>
      </c>
      <c r="AO60" s="201">
        <f t="shared" si="10"/>
        <v>5531</v>
      </c>
      <c r="AP60" s="201">
        <f t="shared" si="11"/>
        <v>1476</v>
      </c>
      <c r="AQ60" s="201">
        <f t="shared" si="12"/>
        <v>5491</v>
      </c>
      <c r="AR60" s="201">
        <f t="shared" si="13"/>
        <v>53989</v>
      </c>
      <c r="AS60" s="201">
        <f t="shared" si="14"/>
        <v>971</v>
      </c>
      <c r="AT60" s="201">
        <f t="shared" si="15"/>
        <v>458148</v>
      </c>
      <c r="AU60" s="201">
        <f t="shared" si="16"/>
        <v>147521</v>
      </c>
      <c r="AV60" s="201">
        <f t="shared" si="17"/>
        <v>12098</v>
      </c>
    </row>
    <row r="61" spans="1:48" ht="15" x14ac:dyDescent="0.25">
      <c r="A61" s="104" t="str">
        <f t="shared" si="3"/>
        <v>2014Aneurin Bevan LHB</v>
      </c>
      <c r="B61" s="196">
        <v>2014</v>
      </c>
      <c r="C61" s="197" t="s">
        <v>35</v>
      </c>
      <c r="D61" s="196">
        <v>10347</v>
      </c>
      <c r="E61" s="196">
        <v>40033</v>
      </c>
      <c r="F61" s="178"/>
      <c r="G61" s="177">
        <v>93575</v>
      </c>
      <c r="H61" s="196">
        <v>22817</v>
      </c>
      <c r="I61" s="196">
        <v>12365</v>
      </c>
      <c r="J61" s="196">
        <v>3375</v>
      </c>
      <c r="K61" s="196">
        <v>35981</v>
      </c>
      <c r="L61" s="196">
        <v>4406</v>
      </c>
      <c r="M61" s="198"/>
      <c r="N61" s="198"/>
      <c r="O61" s="198"/>
      <c r="P61" s="198"/>
      <c r="Q61" s="196">
        <v>1191</v>
      </c>
      <c r="R61" s="196">
        <v>5509</v>
      </c>
      <c r="S61" s="198"/>
      <c r="T61" s="196">
        <v>4862</v>
      </c>
      <c r="U61" s="196">
        <v>68460</v>
      </c>
      <c r="V61" s="196">
        <v>2359</v>
      </c>
      <c r="W61" s="198"/>
      <c r="X61" s="198"/>
      <c r="Y61" s="198"/>
      <c r="Z61" s="196">
        <v>481363</v>
      </c>
      <c r="AA61" s="196">
        <v>156410</v>
      </c>
      <c r="AB61" s="198"/>
      <c r="AC61" s="196">
        <v>11525</v>
      </c>
      <c r="AD61" s="28"/>
      <c r="AE61" s="28"/>
      <c r="AF61" s="28"/>
      <c r="AG61" s="201">
        <f t="shared" si="128"/>
        <v>10347</v>
      </c>
      <c r="AH61" s="201">
        <f t="shared" si="128"/>
        <v>40033</v>
      </c>
      <c r="AI61" s="201">
        <f t="shared" si="129"/>
        <v>93575</v>
      </c>
      <c r="AJ61" s="201">
        <f t="shared" si="81"/>
        <v>22817</v>
      </c>
      <c r="AK61" s="201">
        <f t="shared" si="82"/>
        <v>12365</v>
      </c>
      <c r="AL61" s="201">
        <f t="shared" si="7"/>
        <v>3375</v>
      </c>
      <c r="AM61" s="201">
        <f t="shared" si="8"/>
        <v>35981</v>
      </c>
      <c r="AN61" s="201">
        <f t="shared" si="9"/>
        <v>4406</v>
      </c>
      <c r="AO61" s="201">
        <f t="shared" si="10"/>
        <v>5509</v>
      </c>
      <c r="AP61" s="201">
        <f t="shared" si="11"/>
        <v>1191</v>
      </c>
      <c r="AQ61" s="201">
        <f t="shared" si="12"/>
        <v>4862</v>
      </c>
      <c r="AR61" s="201">
        <f t="shared" si="13"/>
        <v>68460</v>
      </c>
      <c r="AS61" s="201">
        <f t="shared" si="14"/>
        <v>2359</v>
      </c>
      <c r="AT61" s="201">
        <f t="shared" si="15"/>
        <v>481363</v>
      </c>
      <c r="AU61" s="201">
        <f t="shared" si="16"/>
        <v>156410</v>
      </c>
      <c r="AV61" s="201">
        <f t="shared" si="17"/>
        <v>11525</v>
      </c>
    </row>
    <row r="62" spans="1:48" ht="15" x14ac:dyDescent="0.25">
      <c r="A62" s="104" t="str">
        <f t="shared" si="3"/>
        <v>2014Betsi Cadwaladr ULHB</v>
      </c>
      <c r="B62" s="196">
        <v>2014</v>
      </c>
      <c r="C62" s="197" t="s">
        <v>36</v>
      </c>
      <c r="D62" s="196">
        <v>14607</v>
      </c>
      <c r="E62" s="196">
        <v>49835</v>
      </c>
      <c r="F62" s="178"/>
      <c r="G62" s="177">
        <v>115350</v>
      </c>
      <c r="H62" s="196">
        <v>29138</v>
      </c>
      <c r="I62" s="196">
        <v>17604</v>
      </c>
      <c r="J62" s="196">
        <v>4572</v>
      </c>
      <c r="K62" s="196">
        <v>37815</v>
      </c>
      <c r="L62" s="196">
        <v>5204</v>
      </c>
      <c r="M62" s="198"/>
      <c r="N62" s="198"/>
      <c r="O62" s="198"/>
      <c r="P62" s="198"/>
      <c r="Q62" s="196">
        <v>1818</v>
      </c>
      <c r="R62" s="196">
        <v>7327</v>
      </c>
      <c r="S62" s="198"/>
      <c r="T62" s="196">
        <v>5789</v>
      </c>
      <c r="U62" s="196">
        <v>71856</v>
      </c>
      <c r="V62" s="196">
        <v>1943</v>
      </c>
      <c r="W62" s="198"/>
      <c r="X62" s="198"/>
      <c r="Y62" s="198"/>
      <c r="Z62" s="196">
        <v>591411</v>
      </c>
      <c r="AA62" s="196">
        <v>194156</v>
      </c>
      <c r="AB62" s="198"/>
      <c r="AC62" s="196">
        <v>14348</v>
      </c>
      <c r="AD62" s="28"/>
      <c r="AE62" s="28"/>
      <c r="AF62" s="28"/>
      <c r="AG62" s="201">
        <f t="shared" si="128"/>
        <v>14607</v>
      </c>
      <c r="AH62" s="201">
        <f t="shared" si="128"/>
        <v>49835</v>
      </c>
      <c r="AI62" s="201">
        <f t="shared" si="129"/>
        <v>115350</v>
      </c>
      <c r="AJ62" s="201">
        <f t="shared" si="81"/>
        <v>29138</v>
      </c>
      <c r="AK62" s="201">
        <f t="shared" si="82"/>
        <v>17604</v>
      </c>
      <c r="AL62" s="201">
        <f t="shared" si="7"/>
        <v>4572</v>
      </c>
      <c r="AM62" s="201">
        <f t="shared" si="8"/>
        <v>37815</v>
      </c>
      <c r="AN62" s="201">
        <f t="shared" si="9"/>
        <v>5204</v>
      </c>
      <c r="AO62" s="201">
        <f t="shared" si="10"/>
        <v>7327</v>
      </c>
      <c r="AP62" s="201">
        <f t="shared" si="11"/>
        <v>1818</v>
      </c>
      <c r="AQ62" s="201">
        <f t="shared" si="12"/>
        <v>5789</v>
      </c>
      <c r="AR62" s="201">
        <f t="shared" si="13"/>
        <v>71856</v>
      </c>
      <c r="AS62" s="201">
        <f t="shared" si="14"/>
        <v>1943</v>
      </c>
      <c r="AT62" s="201">
        <f t="shared" si="15"/>
        <v>591411</v>
      </c>
      <c r="AU62" s="201">
        <f t="shared" si="16"/>
        <v>194156</v>
      </c>
      <c r="AV62" s="201">
        <f t="shared" si="17"/>
        <v>14348</v>
      </c>
    </row>
    <row r="63" spans="1:48" ht="15" x14ac:dyDescent="0.25">
      <c r="A63" s="104" t="str">
        <f t="shared" si="3"/>
        <v>2014Cardiff &amp; Vale ULHB</v>
      </c>
      <c r="B63" s="196">
        <v>2014</v>
      </c>
      <c r="C63" s="197" t="s">
        <v>37</v>
      </c>
      <c r="D63" s="196">
        <v>7481</v>
      </c>
      <c r="E63" s="196">
        <v>33277</v>
      </c>
      <c r="F63" s="178"/>
      <c r="G63" s="177">
        <v>63399</v>
      </c>
      <c r="H63" s="196">
        <v>14815</v>
      </c>
      <c r="I63" s="196">
        <v>7631</v>
      </c>
      <c r="J63" s="196">
        <v>2673</v>
      </c>
      <c r="K63" s="196">
        <v>23035</v>
      </c>
      <c r="L63" s="196">
        <v>3167</v>
      </c>
      <c r="M63" s="198"/>
      <c r="N63" s="198"/>
      <c r="O63" s="198"/>
      <c r="P63" s="198"/>
      <c r="Q63" s="196">
        <v>977</v>
      </c>
      <c r="R63" s="196">
        <v>3735</v>
      </c>
      <c r="S63" s="198"/>
      <c r="T63" s="196">
        <v>4198</v>
      </c>
      <c r="U63" s="196">
        <v>40205</v>
      </c>
      <c r="V63" s="196">
        <v>684</v>
      </c>
      <c r="W63" s="198"/>
      <c r="X63" s="198"/>
      <c r="Y63" s="198"/>
      <c r="Z63" s="196">
        <v>421351</v>
      </c>
      <c r="AA63" s="196">
        <v>111839</v>
      </c>
      <c r="AB63" s="198"/>
      <c r="AC63" s="196">
        <v>8361</v>
      </c>
      <c r="AD63" s="28"/>
      <c r="AE63" s="28"/>
      <c r="AF63" s="28"/>
      <c r="AG63" s="201">
        <f t="shared" si="128"/>
        <v>7481</v>
      </c>
      <c r="AH63" s="201">
        <f t="shared" si="128"/>
        <v>33277</v>
      </c>
      <c r="AI63" s="201">
        <f t="shared" si="129"/>
        <v>63399</v>
      </c>
      <c r="AJ63" s="201">
        <f t="shared" si="81"/>
        <v>14815</v>
      </c>
      <c r="AK63" s="201">
        <f t="shared" si="82"/>
        <v>7631</v>
      </c>
      <c r="AL63" s="201">
        <f t="shared" si="7"/>
        <v>2673</v>
      </c>
      <c r="AM63" s="201">
        <f t="shared" si="8"/>
        <v>23035</v>
      </c>
      <c r="AN63" s="201">
        <f t="shared" si="9"/>
        <v>3167</v>
      </c>
      <c r="AO63" s="201">
        <f t="shared" si="10"/>
        <v>3735</v>
      </c>
      <c r="AP63" s="201">
        <f t="shared" si="11"/>
        <v>977</v>
      </c>
      <c r="AQ63" s="201">
        <f t="shared" si="12"/>
        <v>4198</v>
      </c>
      <c r="AR63" s="201">
        <f t="shared" si="13"/>
        <v>40205</v>
      </c>
      <c r="AS63" s="201">
        <f t="shared" si="14"/>
        <v>684</v>
      </c>
      <c r="AT63" s="201">
        <f t="shared" si="15"/>
        <v>421351</v>
      </c>
      <c r="AU63" s="201">
        <f t="shared" si="16"/>
        <v>111839</v>
      </c>
      <c r="AV63" s="201">
        <f t="shared" si="17"/>
        <v>8361</v>
      </c>
    </row>
    <row r="64" spans="1:48" ht="15" x14ac:dyDescent="0.25">
      <c r="A64" s="104" t="str">
        <f t="shared" si="3"/>
        <v>2014Cwm Taf LHB</v>
      </c>
      <c r="B64" s="196">
        <v>2014</v>
      </c>
      <c r="C64" s="197" t="s">
        <v>38</v>
      </c>
      <c r="D64" s="196">
        <v>5168</v>
      </c>
      <c r="E64" s="196">
        <v>19738</v>
      </c>
      <c r="F64" s="178"/>
      <c r="G64" s="177">
        <v>51223</v>
      </c>
      <c r="H64" s="196">
        <v>12026</v>
      </c>
      <c r="I64" s="196">
        <v>8122</v>
      </c>
      <c r="J64" s="196">
        <v>1497</v>
      </c>
      <c r="K64" s="196">
        <v>17490</v>
      </c>
      <c r="L64" s="196">
        <v>2605</v>
      </c>
      <c r="M64" s="198"/>
      <c r="N64" s="198"/>
      <c r="O64" s="198"/>
      <c r="P64" s="198"/>
      <c r="Q64" s="196">
        <v>526</v>
      </c>
      <c r="R64" s="196">
        <v>2555</v>
      </c>
      <c r="S64" s="198"/>
      <c r="T64" s="196">
        <v>2692</v>
      </c>
      <c r="U64" s="196">
        <v>36460</v>
      </c>
      <c r="V64" s="196">
        <v>505</v>
      </c>
      <c r="W64" s="198"/>
      <c r="X64" s="198"/>
      <c r="Y64" s="198"/>
      <c r="Z64" s="196">
        <v>253087</v>
      </c>
      <c r="AA64" s="196">
        <v>82581</v>
      </c>
      <c r="AB64" s="198"/>
      <c r="AC64" s="196">
        <v>5969</v>
      </c>
      <c r="AD64" s="28"/>
      <c r="AE64" s="28"/>
      <c r="AF64" s="28"/>
      <c r="AG64" s="201">
        <f t="shared" si="128"/>
        <v>5168</v>
      </c>
      <c r="AH64" s="201">
        <f t="shared" si="128"/>
        <v>19738</v>
      </c>
      <c r="AI64" s="201">
        <f t="shared" si="129"/>
        <v>51223</v>
      </c>
      <c r="AJ64" s="201">
        <f t="shared" si="81"/>
        <v>12026</v>
      </c>
      <c r="AK64" s="201">
        <f t="shared" si="82"/>
        <v>8122</v>
      </c>
      <c r="AL64" s="201">
        <f t="shared" si="7"/>
        <v>1497</v>
      </c>
      <c r="AM64" s="201">
        <f t="shared" si="8"/>
        <v>17490</v>
      </c>
      <c r="AN64" s="201">
        <f t="shared" si="9"/>
        <v>2605</v>
      </c>
      <c r="AO64" s="201">
        <f t="shared" si="10"/>
        <v>2555</v>
      </c>
      <c r="AP64" s="201">
        <f t="shared" si="11"/>
        <v>526</v>
      </c>
      <c r="AQ64" s="201">
        <f t="shared" si="12"/>
        <v>2692</v>
      </c>
      <c r="AR64" s="201">
        <f t="shared" si="13"/>
        <v>36460</v>
      </c>
      <c r="AS64" s="201">
        <f t="shared" si="14"/>
        <v>505</v>
      </c>
      <c r="AT64" s="201">
        <f t="shared" si="15"/>
        <v>253087</v>
      </c>
      <c r="AU64" s="201">
        <f t="shared" si="16"/>
        <v>82581</v>
      </c>
      <c r="AV64" s="201">
        <f t="shared" si="17"/>
        <v>5969</v>
      </c>
    </row>
    <row r="65" spans="1:48" ht="15" x14ac:dyDescent="0.25">
      <c r="A65" s="104" t="str">
        <f t="shared" si="3"/>
        <v>2014Hywel Dda LHB</v>
      </c>
      <c r="B65" s="196">
        <v>2014</v>
      </c>
      <c r="C65" s="197" t="s">
        <v>39</v>
      </c>
      <c r="D65" s="196">
        <v>9034</v>
      </c>
      <c r="E65" s="196">
        <v>27120</v>
      </c>
      <c r="F65" s="178"/>
      <c r="G65" s="177">
        <v>63909</v>
      </c>
      <c r="H65" s="196">
        <v>16562</v>
      </c>
      <c r="I65" s="196">
        <v>8175</v>
      </c>
      <c r="J65" s="196">
        <v>2357</v>
      </c>
      <c r="K65" s="196">
        <v>22877</v>
      </c>
      <c r="L65" s="196">
        <v>3007</v>
      </c>
      <c r="M65" s="198"/>
      <c r="N65" s="198"/>
      <c r="O65" s="198"/>
      <c r="P65" s="198"/>
      <c r="Q65" s="196">
        <v>802</v>
      </c>
      <c r="R65" s="196">
        <v>4024</v>
      </c>
      <c r="S65" s="198"/>
      <c r="T65" s="196">
        <v>3343</v>
      </c>
      <c r="U65" s="196">
        <v>39692</v>
      </c>
      <c r="V65" s="196">
        <v>1245</v>
      </c>
      <c r="W65" s="198"/>
      <c r="X65" s="198"/>
      <c r="Y65" s="198"/>
      <c r="Z65" s="196">
        <v>332437</v>
      </c>
      <c r="AA65" s="196">
        <v>108101</v>
      </c>
      <c r="AB65" s="198"/>
      <c r="AC65" s="196">
        <v>8667</v>
      </c>
      <c r="AD65" s="28"/>
      <c r="AE65" s="28"/>
      <c r="AF65" s="28"/>
      <c r="AG65" s="201">
        <f t="shared" si="128"/>
        <v>9034</v>
      </c>
      <c r="AH65" s="201">
        <f t="shared" si="128"/>
        <v>27120</v>
      </c>
      <c r="AI65" s="201">
        <f t="shared" si="129"/>
        <v>63909</v>
      </c>
      <c r="AJ65" s="201">
        <f t="shared" si="81"/>
        <v>16562</v>
      </c>
      <c r="AK65" s="201">
        <f t="shared" si="82"/>
        <v>8175</v>
      </c>
      <c r="AL65" s="201">
        <f t="shared" si="7"/>
        <v>2357</v>
      </c>
      <c r="AM65" s="201">
        <f t="shared" si="8"/>
        <v>22877</v>
      </c>
      <c r="AN65" s="201">
        <f t="shared" si="9"/>
        <v>3007</v>
      </c>
      <c r="AO65" s="201">
        <f t="shared" si="10"/>
        <v>4024</v>
      </c>
      <c r="AP65" s="201">
        <f t="shared" si="11"/>
        <v>802</v>
      </c>
      <c r="AQ65" s="201">
        <f t="shared" si="12"/>
        <v>3343</v>
      </c>
      <c r="AR65" s="201">
        <f t="shared" si="13"/>
        <v>39692</v>
      </c>
      <c r="AS65" s="201">
        <f t="shared" si="14"/>
        <v>1245</v>
      </c>
      <c r="AT65" s="201">
        <f t="shared" si="15"/>
        <v>332437</v>
      </c>
      <c r="AU65" s="201">
        <f t="shared" si="16"/>
        <v>108101</v>
      </c>
      <c r="AV65" s="201">
        <f t="shared" si="17"/>
        <v>8667</v>
      </c>
    </row>
    <row r="66" spans="1:48" ht="15" x14ac:dyDescent="0.25">
      <c r="A66" s="104" t="str">
        <f t="shared" si="3"/>
        <v>2014Powys Teaching LHB</v>
      </c>
      <c r="B66" s="196">
        <v>2014</v>
      </c>
      <c r="C66" s="197" t="s">
        <v>40</v>
      </c>
      <c r="D66" s="196">
        <v>2786</v>
      </c>
      <c r="E66" s="196">
        <v>8975</v>
      </c>
      <c r="F66" s="178"/>
      <c r="G66" s="177">
        <v>22707</v>
      </c>
      <c r="H66" s="196">
        <v>5418</v>
      </c>
      <c r="I66" s="196">
        <v>2950</v>
      </c>
      <c r="J66" s="196">
        <v>984</v>
      </c>
      <c r="K66" s="196">
        <v>7499</v>
      </c>
      <c r="L66" s="196">
        <v>896</v>
      </c>
      <c r="M66" s="198"/>
      <c r="N66" s="198"/>
      <c r="O66" s="198"/>
      <c r="P66" s="198"/>
      <c r="Q66" s="196">
        <v>266</v>
      </c>
      <c r="R66" s="196">
        <v>1506</v>
      </c>
      <c r="S66" s="198"/>
      <c r="T66" s="196">
        <v>1202</v>
      </c>
      <c r="U66" s="196">
        <v>14216</v>
      </c>
      <c r="V66" s="196">
        <v>565</v>
      </c>
      <c r="W66" s="198"/>
      <c r="X66" s="198"/>
      <c r="Y66" s="198"/>
      <c r="Z66" s="196">
        <v>111640</v>
      </c>
      <c r="AA66" s="196">
        <v>37121</v>
      </c>
      <c r="AB66" s="198"/>
      <c r="AC66" s="196">
        <v>3125</v>
      </c>
      <c r="AG66" s="201">
        <f t="shared" si="128"/>
        <v>2786</v>
      </c>
      <c r="AH66" s="201">
        <f t="shared" si="128"/>
        <v>8975</v>
      </c>
      <c r="AI66" s="201">
        <f t="shared" si="129"/>
        <v>22707</v>
      </c>
      <c r="AJ66" s="201">
        <f t="shared" si="81"/>
        <v>5418</v>
      </c>
      <c r="AK66" s="201">
        <f t="shared" si="82"/>
        <v>2950</v>
      </c>
      <c r="AL66" s="201">
        <f t="shared" si="7"/>
        <v>984</v>
      </c>
      <c r="AM66" s="201">
        <f t="shared" si="8"/>
        <v>7499</v>
      </c>
      <c r="AN66" s="201">
        <f t="shared" si="9"/>
        <v>896</v>
      </c>
      <c r="AO66" s="201">
        <f t="shared" si="10"/>
        <v>1506</v>
      </c>
      <c r="AP66" s="201">
        <f t="shared" si="11"/>
        <v>266</v>
      </c>
      <c r="AQ66" s="201">
        <f t="shared" si="12"/>
        <v>1202</v>
      </c>
      <c r="AR66" s="201">
        <f t="shared" si="13"/>
        <v>14216</v>
      </c>
      <c r="AS66" s="201">
        <f t="shared" si="14"/>
        <v>565</v>
      </c>
      <c r="AT66" s="201">
        <f t="shared" si="15"/>
        <v>111640</v>
      </c>
      <c r="AU66" s="201">
        <f t="shared" si="16"/>
        <v>37121</v>
      </c>
      <c r="AV66" s="201">
        <f t="shared" si="17"/>
        <v>3125</v>
      </c>
    </row>
    <row r="67" spans="1:48" ht="15" x14ac:dyDescent="0.25">
      <c r="A67" s="104" t="str">
        <f t="shared" si="3"/>
        <v>2015Wales</v>
      </c>
      <c r="B67" s="196">
        <v>2015</v>
      </c>
      <c r="C67" s="209" t="s">
        <v>55</v>
      </c>
      <c r="D67" s="196"/>
      <c r="E67" s="196"/>
      <c r="F67" s="178"/>
      <c r="G67" s="177"/>
      <c r="H67" s="196"/>
      <c r="I67" s="196"/>
      <c r="J67" s="196"/>
      <c r="K67" s="196"/>
      <c r="L67" s="196"/>
      <c r="M67" s="198"/>
      <c r="N67" s="198"/>
      <c r="O67" s="198"/>
      <c r="P67" s="198"/>
      <c r="Q67" s="196"/>
      <c r="R67" s="196"/>
      <c r="S67" s="198"/>
      <c r="T67" s="196"/>
      <c r="U67" s="196"/>
      <c r="V67" s="196"/>
      <c r="W67" s="198"/>
      <c r="X67" s="198"/>
      <c r="Y67" s="198"/>
      <c r="Z67" s="196"/>
      <c r="AA67" s="196"/>
      <c r="AB67" s="198"/>
      <c r="AC67" s="196"/>
      <c r="AG67" s="210">
        <f>SUM(AG68:AG74)</f>
        <v>62595</v>
      </c>
      <c r="AH67" s="210">
        <f t="shared" ref="AH67" si="130">SUM(AH68:AH74)</f>
        <v>227075</v>
      </c>
      <c r="AI67" s="210">
        <f t="shared" ref="AI67" si="131">SUM(AI68:AI74)</f>
        <v>498553</v>
      </c>
      <c r="AJ67" s="210">
        <f t="shared" ref="AJ67" si="132">SUM(AJ68:AJ74)</f>
        <v>121442</v>
      </c>
      <c r="AK67" s="210">
        <f t="shared" ref="AK67" si="133">SUM(AK68:AK74)</f>
        <v>69385</v>
      </c>
      <c r="AL67" s="210">
        <f t="shared" ref="AL67" si="134">SUM(AL68:AL74)</f>
        <v>19239</v>
      </c>
      <c r="AM67" s="210">
        <f t="shared" ref="AM67" si="135">SUM(AM68:AM74)</f>
        <v>183348</v>
      </c>
      <c r="AN67" s="210">
        <f t="shared" ref="AN67" si="136">SUM(AN68:AN74)</f>
        <v>23896</v>
      </c>
      <c r="AO67" s="210">
        <f t="shared" ref="AO67" si="137">SUM(AO68:AO74)</f>
        <v>30859</v>
      </c>
      <c r="AP67" s="210">
        <f t="shared" ref="AP67" si="138">SUM(AP68:AP74)</f>
        <v>8987</v>
      </c>
      <c r="AQ67" s="210">
        <f t="shared" ref="AQ67" si="139">SUM(AQ68:AQ74)</f>
        <v>28276</v>
      </c>
      <c r="AR67" s="210">
        <f t="shared" ref="AR67" si="140">SUM(AR68:AR74)</f>
        <v>303634</v>
      </c>
      <c r="AS67" s="210">
        <f t="shared" ref="AS67" si="141">SUM(AS68:AS74)</f>
        <v>8962</v>
      </c>
      <c r="AT67" s="210">
        <f t="shared" ref="AT67" si="142">SUM(AT68:AT74)</f>
        <v>2680362</v>
      </c>
      <c r="AU67" s="210">
        <f t="shared" ref="AU67" si="143">SUM(AU68:AU74)</f>
        <v>853552</v>
      </c>
      <c r="AV67" s="210">
        <f t="shared" ref="AV67" si="144">SUM(AV68:AV74)</f>
        <v>64641</v>
      </c>
    </row>
    <row r="68" spans="1:48" ht="15" x14ac:dyDescent="0.25">
      <c r="A68" s="104" t="str">
        <f t="shared" si="3"/>
        <v>2015ABM ULHB</v>
      </c>
      <c r="B68" s="196">
        <v>2015</v>
      </c>
      <c r="C68" s="197" t="s">
        <v>34</v>
      </c>
      <c r="D68" s="196">
        <v>11206</v>
      </c>
      <c r="E68" s="196">
        <v>41101</v>
      </c>
      <c r="F68" s="196">
        <v>547563</v>
      </c>
      <c r="G68" s="179">
        <v>83062</v>
      </c>
      <c r="H68" s="196">
        <v>21532</v>
      </c>
      <c r="I68" s="196">
        <v>11674</v>
      </c>
      <c r="J68" s="196">
        <v>3305</v>
      </c>
      <c r="K68" s="196">
        <v>32965</v>
      </c>
      <c r="L68" s="196">
        <v>4244</v>
      </c>
      <c r="M68" s="198"/>
      <c r="N68" s="198"/>
      <c r="O68" s="198"/>
      <c r="P68" s="198"/>
      <c r="Q68" s="196">
        <v>1740</v>
      </c>
      <c r="R68" s="198"/>
      <c r="S68" s="196">
        <v>5576</v>
      </c>
      <c r="T68" s="196">
        <v>5614</v>
      </c>
      <c r="U68" s="196">
        <v>50040</v>
      </c>
      <c r="V68" s="196">
        <v>1147</v>
      </c>
      <c r="W68" s="198"/>
      <c r="X68" s="198"/>
      <c r="Y68" s="198"/>
      <c r="Z68" s="198"/>
      <c r="AA68" s="196">
        <v>148824</v>
      </c>
      <c r="AB68" s="196">
        <v>459228</v>
      </c>
      <c r="AC68" s="196">
        <v>12089</v>
      </c>
      <c r="AG68" s="201">
        <f t="shared" ref="AG68:AG82" si="145">D68</f>
        <v>11206</v>
      </c>
      <c r="AH68" s="201">
        <f t="shared" ref="AH68:AH82" si="146">E68</f>
        <v>41101</v>
      </c>
      <c r="AI68" s="201">
        <f t="shared" ref="AI68:AI82" si="147">G68</f>
        <v>83062</v>
      </c>
      <c r="AJ68" s="201">
        <f t="shared" ref="AJ68:AJ82" si="148">H68</f>
        <v>21532</v>
      </c>
      <c r="AK68" s="201">
        <f t="shared" ref="AK68:AN82" si="149">I68</f>
        <v>11674</v>
      </c>
      <c r="AL68" s="201">
        <f t="shared" si="7"/>
        <v>3305</v>
      </c>
      <c r="AM68" s="201">
        <f t="shared" si="8"/>
        <v>32965</v>
      </c>
      <c r="AN68" s="201">
        <f t="shared" si="9"/>
        <v>4244</v>
      </c>
      <c r="AO68" s="201">
        <f t="shared" si="10"/>
        <v>5576</v>
      </c>
      <c r="AP68" s="201">
        <f t="shared" si="11"/>
        <v>1740</v>
      </c>
      <c r="AQ68" s="201">
        <f t="shared" si="12"/>
        <v>5614</v>
      </c>
      <c r="AR68" s="201">
        <f t="shared" si="13"/>
        <v>50040</v>
      </c>
      <c r="AS68" s="201">
        <f t="shared" si="14"/>
        <v>1147</v>
      </c>
      <c r="AT68" s="201">
        <f t="shared" si="15"/>
        <v>459228</v>
      </c>
      <c r="AU68" s="201">
        <f t="shared" si="16"/>
        <v>148824</v>
      </c>
      <c r="AV68" s="201">
        <f t="shared" si="17"/>
        <v>12089</v>
      </c>
    </row>
    <row r="69" spans="1:48" ht="15" x14ac:dyDescent="0.25">
      <c r="A69" s="104" t="str">
        <f t="shared" si="3"/>
        <v>2015Aneurin Bevan LHB</v>
      </c>
      <c r="B69" s="196">
        <v>2015</v>
      </c>
      <c r="C69" s="197" t="s">
        <v>35</v>
      </c>
      <c r="D69" s="196">
        <v>11004</v>
      </c>
      <c r="E69" s="196">
        <v>42505</v>
      </c>
      <c r="F69" s="196">
        <v>601625</v>
      </c>
      <c r="G69" s="179">
        <v>97615</v>
      </c>
      <c r="H69" s="196">
        <v>23207</v>
      </c>
      <c r="I69" s="196">
        <v>12867</v>
      </c>
      <c r="J69" s="196">
        <v>3608</v>
      </c>
      <c r="K69" s="196">
        <v>37965</v>
      </c>
      <c r="L69" s="196">
        <v>4636</v>
      </c>
      <c r="M69" s="198"/>
      <c r="N69" s="198"/>
      <c r="O69" s="198"/>
      <c r="P69" s="198"/>
      <c r="Q69" s="196">
        <v>1459</v>
      </c>
      <c r="R69" s="198"/>
      <c r="S69" s="196">
        <v>5647</v>
      </c>
      <c r="T69" s="196">
        <v>5123</v>
      </c>
      <c r="U69" s="196">
        <v>67697</v>
      </c>
      <c r="V69" s="196">
        <v>2498</v>
      </c>
      <c r="W69" s="198"/>
      <c r="X69" s="198"/>
      <c r="Y69" s="198"/>
      <c r="Z69" s="198"/>
      <c r="AA69" s="196">
        <v>163685</v>
      </c>
      <c r="AB69" s="196">
        <v>500596</v>
      </c>
      <c r="AC69" s="196">
        <v>11862</v>
      </c>
      <c r="AG69" s="201">
        <f t="shared" si="145"/>
        <v>11004</v>
      </c>
      <c r="AH69" s="201">
        <f t="shared" si="146"/>
        <v>42505</v>
      </c>
      <c r="AI69" s="201">
        <f t="shared" si="147"/>
        <v>97615</v>
      </c>
      <c r="AJ69" s="201">
        <f t="shared" si="148"/>
        <v>23207</v>
      </c>
      <c r="AK69" s="201">
        <f t="shared" si="149"/>
        <v>12867</v>
      </c>
      <c r="AL69" s="201">
        <f t="shared" si="7"/>
        <v>3608</v>
      </c>
      <c r="AM69" s="201">
        <f t="shared" si="8"/>
        <v>37965</v>
      </c>
      <c r="AN69" s="201">
        <f t="shared" si="9"/>
        <v>4636</v>
      </c>
      <c r="AO69" s="201">
        <f t="shared" si="10"/>
        <v>5647</v>
      </c>
      <c r="AP69" s="201">
        <f t="shared" si="11"/>
        <v>1459</v>
      </c>
      <c r="AQ69" s="201">
        <f t="shared" si="12"/>
        <v>5123</v>
      </c>
      <c r="AR69" s="201">
        <f t="shared" si="13"/>
        <v>67697</v>
      </c>
      <c r="AS69" s="201">
        <f t="shared" si="14"/>
        <v>2498</v>
      </c>
      <c r="AT69" s="201">
        <f t="shared" si="15"/>
        <v>500596</v>
      </c>
      <c r="AU69" s="201">
        <f t="shared" si="16"/>
        <v>163685</v>
      </c>
      <c r="AV69" s="201">
        <f t="shared" si="17"/>
        <v>11862</v>
      </c>
    </row>
    <row r="70" spans="1:48" ht="15" x14ac:dyDescent="0.25">
      <c r="A70" s="104" t="str">
        <f t="shared" si="3"/>
        <v>2015Betsi Cadwaladr ULHB</v>
      </c>
      <c r="B70" s="196">
        <v>2015</v>
      </c>
      <c r="C70" s="197" t="s">
        <v>36</v>
      </c>
      <c r="D70" s="196">
        <v>15026</v>
      </c>
      <c r="E70" s="196">
        <v>51802</v>
      </c>
      <c r="F70" s="196">
        <v>706818</v>
      </c>
      <c r="G70" s="179">
        <v>115862</v>
      </c>
      <c r="H70" s="196">
        <v>28560</v>
      </c>
      <c r="I70" s="196">
        <v>17770</v>
      </c>
      <c r="J70" s="196">
        <v>4614</v>
      </c>
      <c r="K70" s="196">
        <v>39139</v>
      </c>
      <c r="L70" s="196">
        <v>5257</v>
      </c>
      <c r="M70" s="198"/>
      <c r="N70" s="198"/>
      <c r="O70" s="198"/>
      <c r="P70" s="198"/>
      <c r="Q70" s="196">
        <v>2339</v>
      </c>
      <c r="R70" s="198"/>
      <c r="S70" s="196">
        <v>7451</v>
      </c>
      <c r="T70" s="196">
        <v>5921</v>
      </c>
      <c r="U70" s="196">
        <v>61568</v>
      </c>
      <c r="V70" s="196">
        <v>2072</v>
      </c>
      <c r="W70" s="198"/>
      <c r="X70" s="198"/>
      <c r="Y70" s="198"/>
      <c r="Z70" s="198"/>
      <c r="AA70" s="196">
        <v>196833</v>
      </c>
      <c r="AB70" s="196">
        <v>592712</v>
      </c>
      <c r="AC70" s="196">
        <v>14290</v>
      </c>
      <c r="AG70" s="201">
        <f t="shared" si="145"/>
        <v>15026</v>
      </c>
      <c r="AH70" s="201">
        <f t="shared" si="146"/>
        <v>51802</v>
      </c>
      <c r="AI70" s="201">
        <f t="shared" si="147"/>
        <v>115862</v>
      </c>
      <c r="AJ70" s="201">
        <f t="shared" si="148"/>
        <v>28560</v>
      </c>
      <c r="AK70" s="201">
        <f t="shared" si="149"/>
        <v>17770</v>
      </c>
      <c r="AL70" s="201">
        <f t="shared" si="7"/>
        <v>4614</v>
      </c>
      <c r="AM70" s="201">
        <f t="shared" si="8"/>
        <v>39139</v>
      </c>
      <c r="AN70" s="201">
        <f t="shared" si="9"/>
        <v>5257</v>
      </c>
      <c r="AO70" s="201">
        <f t="shared" si="10"/>
        <v>7451</v>
      </c>
      <c r="AP70" s="201">
        <f t="shared" si="11"/>
        <v>2339</v>
      </c>
      <c r="AQ70" s="201">
        <f t="shared" si="12"/>
        <v>5921</v>
      </c>
      <c r="AR70" s="201">
        <f t="shared" si="13"/>
        <v>61568</v>
      </c>
      <c r="AS70" s="201">
        <f t="shared" si="14"/>
        <v>2072</v>
      </c>
      <c r="AT70" s="201">
        <f t="shared" si="15"/>
        <v>592712</v>
      </c>
      <c r="AU70" s="201">
        <f t="shared" si="16"/>
        <v>196833</v>
      </c>
      <c r="AV70" s="201">
        <f t="shared" si="17"/>
        <v>14290</v>
      </c>
    </row>
    <row r="71" spans="1:48" ht="15" x14ac:dyDescent="0.25">
      <c r="A71" s="104" t="str">
        <f t="shared" si="3"/>
        <v>2015Cardiff &amp; Vale ULHB</v>
      </c>
      <c r="B71" s="196">
        <v>2015</v>
      </c>
      <c r="C71" s="197" t="s">
        <v>37</v>
      </c>
      <c r="D71" s="196">
        <v>7670</v>
      </c>
      <c r="E71" s="196">
        <v>34341</v>
      </c>
      <c r="F71" s="196">
        <v>510544</v>
      </c>
      <c r="G71" s="179">
        <v>63326</v>
      </c>
      <c r="H71" s="196">
        <v>14528</v>
      </c>
      <c r="I71" s="196">
        <v>7781</v>
      </c>
      <c r="J71" s="196">
        <v>2799</v>
      </c>
      <c r="K71" s="196">
        <v>23513</v>
      </c>
      <c r="L71" s="196">
        <v>3183</v>
      </c>
      <c r="M71" s="198"/>
      <c r="N71" s="198"/>
      <c r="O71" s="198"/>
      <c r="P71" s="198"/>
      <c r="Q71" s="196">
        <v>1265</v>
      </c>
      <c r="R71" s="198"/>
      <c r="S71" s="196">
        <v>3880</v>
      </c>
      <c r="T71" s="196">
        <v>4239</v>
      </c>
      <c r="U71" s="196">
        <v>37755</v>
      </c>
      <c r="V71" s="196">
        <v>766</v>
      </c>
      <c r="W71" s="198"/>
      <c r="X71" s="198"/>
      <c r="Y71" s="198"/>
      <c r="Z71" s="198"/>
      <c r="AA71" s="196">
        <v>113152</v>
      </c>
      <c r="AB71" s="196">
        <v>424557</v>
      </c>
      <c r="AC71" s="196">
        <v>8416</v>
      </c>
      <c r="AG71" s="201">
        <f t="shared" si="145"/>
        <v>7670</v>
      </c>
      <c r="AH71" s="201">
        <f t="shared" si="146"/>
        <v>34341</v>
      </c>
      <c r="AI71" s="201">
        <f t="shared" si="147"/>
        <v>63326</v>
      </c>
      <c r="AJ71" s="201">
        <f t="shared" si="148"/>
        <v>14528</v>
      </c>
      <c r="AK71" s="201">
        <f t="shared" si="149"/>
        <v>7781</v>
      </c>
      <c r="AL71" s="201">
        <f t="shared" si="7"/>
        <v>2799</v>
      </c>
      <c r="AM71" s="201">
        <f t="shared" si="8"/>
        <v>23513</v>
      </c>
      <c r="AN71" s="201">
        <f t="shared" si="9"/>
        <v>3183</v>
      </c>
      <c r="AO71" s="201">
        <f t="shared" si="10"/>
        <v>3880</v>
      </c>
      <c r="AP71" s="201">
        <f t="shared" si="11"/>
        <v>1265</v>
      </c>
      <c r="AQ71" s="201">
        <f t="shared" si="12"/>
        <v>4239</v>
      </c>
      <c r="AR71" s="201">
        <f t="shared" si="13"/>
        <v>37755</v>
      </c>
      <c r="AS71" s="201">
        <f t="shared" si="14"/>
        <v>766</v>
      </c>
      <c r="AT71" s="201">
        <f t="shared" si="15"/>
        <v>424557</v>
      </c>
      <c r="AU71" s="201">
        <f t="shared" si="16"/>
        <v>113152</v>
      </c>
      <c r="AV71" s="201">
        <f t="shared" si="17"/>
        <v>8416</v>
      </c>
    </row>
    <row r="72" spans="1:48" ht="15" x14ac:dyDescent="0.25">
      <c r="A72" s="104" t="str">
        <f t="shared" si="3"/>
        <v>2015Cwm Taf LHB</v>
      </c>
      <c r="B72" s="196">
        <v>2015</v>
      </c>
      <c r="C72" s="197" t="s">
        <v>38</v>
      </c>
      <c r="D72" s="196">
        <v>5415</v>
      </c>
      <c r="E72" s="196">
        <v>20470</v>
      </c>
      <c r="F72" s="196">
        <v>304636</v>
      </c>
      <c r="G72" s="179">
        <v>51105</v>
      </c>
      <c r="H72" s="196">
        <v>11697</v>
      </c>
      <c r="I72" s="196">
        <v>8035</v>
      </c>
      <c r="J72" s="196">
        <v>1531</v>
      </c>
      <c r="K72" s="196">
        <v>18168</v>
      </c>
      <c r="L72" s="196">
        <v>2595</v>
      </c>
      <c r="M72" s="198"/>
      <c r="N72" s="198"/>
      <c r="O72" s="198"/>
      <c r="P72" s="198"/>
      <c r="Q72" s="196">
        <v>690</v>
      </c>
      <c r="R72" s="198"/>
      <c r="S72" s="196">
        <v>2598</v>
      </c>
      <c r="T72" s="196">
        <v>2707</v>
      </c>
      <c r="U72" s="196">
        <v>35023</v>
      </c>
      <c r="V72" s="196">
        <v>590</v>
      </c>
      <c r="W72" s="198"/>
      <c r="X72" s="198"/>
      <c r="Y72" s="198"/>
      <c r="Z72" s="198"/>
      <c r="AA72" s="196">
        <v>83222</v>
      </c>
      <c r="AB72" s="196">
        <v>253063</v>
      </c>
      <c r="AC72" s="196">
        <v>5967</v>
      </c>
      <c r="AG72" s="201">
        <f t="shared" si="145"/>
        <v>5415</v>
      </c>
      <c r="AH72" s="201">
        <f t="shared" si="146"/>
        <v>20470</v>
      </c>
      <c r="AI72" s="201">
        <f t="shared" si="147"/>
        <v>51105</v>
      </c>
      <c r="AJ72" s="201">
        <f t="shared" si="148"/>
        <v>11697</v>
      </c>
      <c r="AK72" s="201">
        <f t="shared" si="149"/>
        <v>8035</v>
      </c>
      <c r="AL72" s="201">
        <f t="shared" si="7"/>
        <v>1531</v>
      </c>
      <c r="AM72" s="201">
        <f t="shared" si="8"/>
        <v>18168</v>
      </c>
      <c r="AN72" s="201">
        <f t="shared" si="9"/>
        <v>2595</v>
      </c>
      <c r="AO72" s="201">
        <f t="shared" si="10"/>
        <v>2598</v>
      </c>
      <c r="AP72" s="201">
        <f t="shared" si="11"/>
        <v>690</v>
      </c>
      <c r="AQ72" s="201">
        <f t="shared" si="12"/>
        <v>2707</v>
      </c>
      <c r="AR72" s="201">
        <f t="shared" si="13"/>
        <v>35023</v>
      </c>
      <c r="AS72" s="201">
        <f t="shared" si="14"/>
        <v>590</v>
      </c>
      <c r="AT72" s="201">
        <f t="shared" si="15"/>
        <v>253063</v>
      </c>
      <c r="AU72" s="201">
        <f t="shared" si="16"/>
        <v>83222</v>
      </c>
      <c r="AV72" s="201">
        <f t="shared" si="17"/>
        <v>5967</v>
      </c>
    </row>
    <row r="73" spans="1:48" ht="15" x14ac:dyDescent="0.25">
      <c r="A73" s="104" t="str">
        <f t="shared" si="3"/>
        <v>2015Hywel Dda LHB</v>
      </c>
      <c r="B73" s="196">
        <v>2015</v>
      </c>
      <c r="C73" s="197" t="s">
        <v>39</v>
      </c>
      <c r="D73" s="196">
        <v>9218</v>
      </c>
      <c r="E73" s="196">
        <v>27043</v>
      </c>
      <c r="F73" s="196">
        <v>392034</v>
      </c>
      <c r="G73" s="179">
        <v>63668</v>
      </c>
      <c r="H73" s="196">
        <v>16183</v>
      </c>
      <c r="I73" s="196">
        <v>8215</v>
      </c>
      <c r="J73" s="196">
        <v>2369</v>
      </c>
      <c r="K73" s="196">
        <v>23481</v>
      </c>
      <c r="L73" s="196">
        <v>3028</v>
      </c>
      <c r="M73" s="198"/>
      <c r="N73" s="198"/>
      <c r="O73" s="198"/>
      <c r="P73" s="198"/>
      <c r="Q73" s="196">
        <v>1163</v>
      </c>
      <c r="R73" s="198"/>
      <c r="S73" s="196">
        <v>4108</v>
      </c>
      <c r="T73" s="196">
        <v>3376</v>
      </c>
      <c r="U73" s="196">
        <v>38194</v>
      </c>
      <c r="V73" s="196">
        <v>1329</v>
      </c>
      <c r="W73" s="198"/>
      <c r="X73" s="198"/>
      <c r="Y73" s="198"/>
      <c r="Z73" s="198"/>
      <c r="AA73" s="196">
        <v>108241</v>
      </c>
      <c r="AB73" s="196">
        <v>332242</v>
      </c>
      <c r="AC73" s="196">
        <v>8683</v>
      </c>
      <c r="AG73" s="201">
        <f t="shared" si="145"/>
        <v>9218</v>
      </c>
      <c r="AH73" s="201">
        <f t="shared" si="146"/>
        <v>27043</v>
      </c>
      <c r="AI73" s="201">
        <f t="shared" si="147"/>
        <v>63668</v>
      </c>
      <c r="AJ73" s="201">
        <f t="shared" si="148"/>
        <v>16183</v>
      </c>
      <c r="AK73" s="201">
        <f t="shared" si="149"/>
        <v>8215</v>
      </c>
      <c r="AL73" s="201">
        <f t="shared" si="7"/>
        <v>2369</v>
      </c>
      <c r="AM73" s="201">
        <f t="shared" si="8"/>
        <v>23481</v>
      </c>
      <c r="AN73" s="201">
        <f t="shared" si="9"/>
        <v>3028</v>
      </c>
      <c r="AO73" s="201">
        <f t="shared" si="10"/>
        <v>4108</v>
      </c>
      <c r="AP73" s="201">
        <f t="shared" si="11"/>
        <v>1163</v>
      </c>
      <c r="AQ73" s="201">
        <f t="shared" si="12"/>
        <v>3376</v>
      </c>
      <c r="AR73" s="201">
        <f t="shared" si="13"/>
        <v>38194</v>
      </c>
      <c r="AS73" s="201">
        <f t="shared" si="14"/>
        <v>1329</v>
      </c>
      <c r="AT73" s="201">
        <f t="shared" si="15"/>
        <v>332242</v>
      </c>
      <c r="AU73" s="201">
        <f t="shared" si="16"/>
        <v>108241</v>
      </c>
      <c r="AV73" s="201">
        <f t="shared" si="17"/>
        <v>8683</v>
      </c>
    </row>
    <row r="74" spans="1:48" ht="15" x14ac:dyDescent="0.25">
      <c r="A74" s="104" t="str">
        <f t="shared" si="3"/>
        <v>2015Powys Teaching LHB</v>
      </c>
      <c r="B74" s="196">
        <v>2015</v>
      </c>
      <c r="C74" s="197" t="s">
        <v>40</v>
      </c>
      <c r="D74" s="196">
        <v>3056</v>
      </c>
      <c r="E74" s="196">
        <v>9813</v>
      </c>
      <c r="F74" s="196">
        <v>138471</v>
      </c>
      <c r="G74" s="179">
        <v>23915</v>
      </c>
      <c r="H74" s="196">
        <v>5735</v>
      </c>
      <c r="I74" s="196">
        <v>3043</v>
      </c>
      <c r="J74" s="196">
        <v>1013</v>
      </c>
      <c r="K74" s="196">
        <v>8117</v>
      </c>
      <c r="L74" s="196">
        <v>953</v>
      </c>
      <c r="M74" s="198"/>
      <c r="N74" s="198"/>
      <c r="O74" s="198"/>
      <c r="P74" s="198"/>
      <c r="Q74" s="196">
        <v>331</v>
      </c>
      <c r="R74" s="198"/>
      <c r="S74" s="196">
        <v>1599</v>
      </c>
      <c r="T74" s="196">
        <v>1296</v>
      </c>
      <c r="U74" s="196">
        <v>13357</v>
      </c>
      <c r="V74" s="196">
        <v>560</v>
      </c>
      <c r="W74" s="198"/>
      <c r="X74" s="198"/>
      <c r="Y74" s="198"/>
      <c r="Z74" s="198"/>
      <c r="AA74" s="196">
        <v>39595</v>
      </c>
      <c r="AB74" s="196">
        <v>117964</v>
      </c>
      <c r="AC74" s="196">
        <v>3334</v>
      </c>
      <c r="AG74" s="201">
        <f t="shared" si="145"/>
        <v>3056</v>
      </c>
      <c r="AH74" s="201">
        <f t="shared" si="146"/>
        <v>9813</v>
      </c>
      <c r="AI74" s="201">
        <f t="shared" si="147"/>
        <v>23915</v>
      </c>
      <c r="AJ74" s="201">
        <f t="shared" si="148"/>
        <v>5735</v>
      </c>
      <c r="AK74" s="201">
        <f t="shared" si="149"/>
        <v>3043</v>
      </c>
      <c r="AL74" s="201">
        <f t="shared" si="7"/>
        <v>1013</v>
      </c>
      <c r="AM74" s="201">
        <f t="shared" si="8"/>
        <v>8117</v>
      </c>
      <c r="AN74" s="201">
        <f t="shared" si="9"/>
        <v>953</v>
      </c>
      <c r="AO74" s="201">
        <f t="shared" si="10"/>
        <v>1599</v>
      </c>
      <c r="AP74" s="201">
        <f t="shared" si="11"/>
        <v>331</v>
      </c>
      <c r="AQ74" s="201">
        <f t="shared" si="12"/>
        <v>1296</v>
      </c>
      <c r="AR74" s="201">
        <f t="shared" si="13"/>
        <v>13357</v>
      </c>
      <c r="AS74" s="201">
        <f t="shared" si="14"/>
        <v>560</v>
      </c>
      <c r="AT74" s="201">
        <f t="shared" si="15"/>
        <v>117964</v>
      </c>
      <c r="AU74" s="201">
        <f t="shared" si="16"/>
        <v>39595</v>
      </c>
      <c r="AV74" s="201">
        <f t="shared" si="17"/>
        <v>3334</v>
      </c>
    </row>
    <row r="75" spans="1:48" ht="15" x14ac:dyDescent="0.25">
      <c r="A75" s="104" t="str">
        <f t="shared" si="3"/>
        <v>2016Wales</v>
      </c>
      <c r="B75" s="196">
        <v>2016</v>
      </c>
      <c r="C75" s="209" t="s">
        <v>55</v>
      </c>
      <c r="D75" s="196"/>
      <c r="E75" s="196"/>
      <c r="F75" s="196"/>
      <c r="G75" s="179"/>
      <c r="H75" s="196"/>
      <c r="I75" s="196"/>
      <c r="J75" s="196"/>
      <c r="K75" s="196"/>
      <c r="L75" s="196"/>
      <c r="M75" s="198"/>
      <c r="N75" s="198"/>
      <c r="O75" s="198"/>
      <c r="P75" s="198"/>
      <c r="Q75" s="196"/>
      <c r="R75" s="198"/>
      <c r="S75" s="196"/>
      <c r="T75" s="196"/>
      <c r="U75" s="196"/>
      <c r="V75" s="196"/>
      <c r="W75" s="198"/>
      <c r="X75" s="198"/>
      <c r="Y75" s="198"/>
      <c r="Z75" s="198"/>
      <c r="AA75" s="196"/>
      <c r="AB75" s="196"/>
      <c r="AC75" s="196"/>
      <c r="AG75" s="210">
        <f>SUM(AG76:AG82)</f>
        <v>65169</v>
      </c>
      <c r="AH75" s="210">
        <f t="shared" ref="AH75" si="150">SUM(AH76:AH82)</f>
        <v>222590</v>
      </c>
      <c r="AI75" s="210">
        <f t="shared" ref="AI75" si="151">SUM(AI76:AI82)</f>
        <v>500538</v>
      </c>
      <c r="AJ75" s="210">
        <f t="shared" ref="AJ75" si="152">SUM(AJ76:AJ82)</f>
        <v>120620</v>
      </c>
      <c r="AK75" s="210">
        <f t="shared" ref="AK75" si="153">SUM(AK76:AK82)</f>
        <v>71170</v>
      </c>
      <c r="AL75" s="210">
        <f t="shared" ref="AL75" si="154">SUM(AL76:AL82)</f>
        <v>20419</v>
      </c>
      <c r="AM75" s="210">
        <f t="shared" ref="AM75" si="155">SUM(AM76:AM82)</f>
        <v>188644</v>
      </c>
      <c r="AN75" s="210">
        <f t="shared" ref="AN75" si="156">SUM(AN76:AN82)</f>
        <v>24226</v>
      </c>
      <c r="AO75" s="210">
        <f t="shared" ref="AO75" si="157">SUM(AO76:AO82)</f>
        <v>31758</v>
      </c>
      <c r="AP75" s="210">
        <f t="shared" ref="AP75" si="158">SUM(AP76:AP82)</f>
        <v>0</v>
      </c>
      <c r="AQ75" s="210">
        <f t="shared" ref="AQ75" si="159">SUM(AQ76:AQ82)</f>
        <v>28997</v>
      </c>
      <c r="AR75" s="210">
        <f t="shared" ref="AR75" si="160">SUM(AR76:AR82)</f>
        <v>300050</v>
      </c>
      <c r="AS75" s="210">
        <f t="shared" ref="AS75" si="161">SUM(AS76:AS82)</f>
        <v>9639</v>
      </c>
      <c r="AT75" s="210">
        <f t="shared" ref="AT75" si="162">SUM(AT76:AT82)</f>
        <v>2689419</v>
      </c>
      <c r="AU75" s="210">
        <f t="shared" ref="AU75" si="163">SUM(AU76:AU82)</f>
        <v>841227</v>
      </c>
      <c r="AV75" s="210">
        <f t="shared" ref="AV75" si="164">SUM(AV76:AV82)</f>
        <v>65855</v>
      </c>
    </row>
    <row r="76" spans="1:48" ht="15" x14ac:dyDescent="0.25">
      <c r="A76" s="104" t="str">
        <f t="shared" si="3"/>
        <v>2016ABM ULHB</v>
      </c>
      <c r="B76" s="196">
        <v>2016</v>
      </c>
      <c r="C76" s="197" t="s">
        <v>34</v>
      </c>
      <c r="D76" s="196">
        <v>11515</v>
      </c>
      <c r="E76" s="196">
        <v>40338</v>
      </c>
      <c r="F76" s="196">
        <v>549990</v>
      </c>
      <c r="G76" s="196">
        <v>83367</v>
      </c>
      <c r="H76" s="196">
        <v>21312</v>
      </c>
      <c r="I76" s="196">
        <v>12027</v>
      </c>
      <c r="J76" s="196">
        <v>3692</v>
      </c>
      <c r="K76" s="196">
        <v>33669</v>
      </c>
      <c r="L76" s="196">
        <v>4300</v>
      </c>
      <c r="M76" s="196">
        <v>5703</v>
      </c>
      <c r="N76" s="198"/>
      <c r="O76" s="198"/>
      <c r="P76" s="198"/>
      <c r="Q76" s="198"/>
      <c r="R76" s="198"/>
      <c r="S76" s="198"/>
      <c r="T76" s="196">
        <v>5786</v>
      </c>
      <c r="U76" s="196">
        <v>50308</v>
      </c>
      <c r="V76" s="196">
        <v>1200</v>
      </c>
      <c r="W76" s="198"/>
      <c r="X76" s="198"/>
      <c r="Y76" s="198"/>
      <c r="Z76" s="198"/>
      <c r="AA76" s="196">
        <v>146088</v>
      </c>
      <c r="AB76" s="196">
        <v>461040</v>
      </c>
      <c r="AC76" s="196">
        <v>12248</v>
      </c>
      <c r="AG76" s="201">
        <f t="shared" si="145"/>
        <v>11515</v>
      </c>
      <c r="AH76" s="201">
        <f t="shared" si="146"/>
        <v>40338</v>
      </c>
      <c r="AI76" s="201">
        <f t="shared" si="147"/>
        <v>83367</v>
      </c>
      <c r="AJ76" s="201">
        <f t="shared" si="148"/>
        <v>21312</v>
      </c>
      <c r="AK76" s="201">
        <f t="shared" si="149"/>
        <v>12027</v>
      </c>
      <c r="AL76" s="201">
        <f t="shared" si="7"/>
        <v>3692</v>
      </c>
      <c r="AM76" s="201">
        <f t="shared" si="8"/>
        <v>33669</v>
      </c>
      <c r="AN76" s="201">
        <f t="shared" si="9"/>
        <v>4300</v>
      </c>
      <c r="AO76" s="201">
        <f t="shared" si="10"/>
        <v>5703</v>
      </c>
      <c r="AP76" s="201">
        <f t="shared" si="11"/>
        <v>0</v>
      </c>
      <c r="AQ76" s="201">
        <f t="shared" si="12"/>
        <v>5786</v>
      </c>
      <c r="AR76" s="201">
        <f t="shared" si="13"/>
        <v>50308</v>
      </c>
      <c r="AS76" s="201">
        <f t="shared" si="14"/>
        <v>1200</v>
      </c>
      <c r="AT76" s="201">
        <f t="shared" si="15"/>
        <v>461040</v>
      </c>
      <c r="AU76" s="201">
        <f t="shared" si="16"/>
        <v>146088</v>
      </c>
      <c r="AV76" s="201">
        <f t="shared" si="17"/>
        <v>12248</v>
      </c>
    </row>
    <row r="77" spans="1:48" ht="15" x14ac:dyDescent="0.25">
      <c r="A77" s="104" t="str">
        <f t="shared" si="3"/>
        <v>2016Aneurin Bevan LHB</v>
      </c>
      <c r="B77" s="196">
        <v>2016</v>
      </c>
      <c r="C77" s="197" t="s">
        <v>35</v>
      </c>
      <c r="D77" s="196">
        <v>11467</v>
      </c>
      <c r="E77" s="196">
        <v>41516</v>
      </c>
      <c r="F77" s="196">
        <v>606639</v>
      </c>
      <c r="G77" s="196">
        <v>98010</v>
      </c>
      <c r="H77" s="196">
        <v>23084</v>
      </c>
      <c r="I77" s="196">
        <v>13331</v>
      </c>
      <c r="J77" s="196">
        <v>3799</v>
      </c>
      <c r="K77" s="196">
        <v>38636</v>
      </c>
      <c r="L77" s="196">
        <v>4698</v>
      </c>
      <c r="M77" s="196">
        <v>5848</v>
      </c>
      <c r="N77" s="198"/>
      <c r="O77" s="198"/>
      <c r="P77" s="198"/>
      <c r="Q77" s="198"/>
      <c r="R77" s="198"/>
      <c r="S77" s="198"/>
      <c r="T77" s="196">
        <v>5229</v>
      </c>
      <c r="U77" s="196">
        <v>65912</v>
      </c>
      <c r="V77" s="196">
        <v>2503</v>
      </c>
      <c r="W77" s="198"/>
      <c r="X77" s="198"/>
      <c r="Y77" s="198"/>
      <c r="Z77" s="198"/>
      <c r="AA77" s="196">
        <v>161806</v>
      </c>
      <c r="AB77" s="196">
        <v>504505</v>
      </c>
      <c r="AC77" s="196">
        <v>12149</v>
      </c>
      <c r="AG77" s="201">
        <f t="shared" si="145"/>
        <v>11467</v>
      </c>
      <c r="AH77" s="201">
        <f t="shared" si="146"/>
        <v>41516</v>
      </c>
      <c r="AI77" s="201">
        <f t="shared" si="147"/>
        <v>98010</v>
      </c>
      <c r="AJ77" s="201">
        <f t="shared" si="148"/>
        <v>23084</v>
      </c>
      <c r="AK77" s="201">
        <f t="shared" si="149"/>
        <v>13331</v>
      </c>
      <c r="AL77" s="201">
        <f t="shared" si="7"/>
        <v>3799</v>
      </c>
      <c r="AM77" s="201">
        <f t="shared" si="8"/>
        <v>38636</v>
      </c>
      <c r="AN77" s="201">
        <f t="shared" si="9"/>
        <v>4698</v>
      </c>
      <c r="AO77" s="201">
        <f t="shared" si="10"/>
        <v>5848</v>
      </c>
      <c r="AP77" s="201">
        <f t="shared" si="11"/>
        <v>0</v>
      </c>
      <c r="AQ77" s="201">
        <f t="shared" si="12"/>
        <v>5229</v>
      </c>
      <c r="AR77" s="201">
        <f t="shared" si="13"/>
        <v>65912</v>
      </c>
      <c r="AS77" s="201">
        <f t="shared" si="14"/>
        <v>2503</v>
      </c>
      <c r="AT77" s="201">
        <f t="shared" si="15"/>
        <v>504505</v>
      </c>
      <c r="AU77" s="201">
        <f t="shared" si="16"/>
        <v>161806</v>
      </c>
      <c r="AV77" s="201">
        <f t="shared" si="17"/>
        <v>12149</v>
      </c>
    </row>
    <row r="78" spans="1:48" ht="15" x14ac:dyDescent="0.25">
      <c r="A78" s="104" t="str">
        <f t="shared" ref="A78:A82" si="165">B78&amp;C78</f>
        <v>2016Betsi Cadwaladr ULHB</v>
      </c>
      <c r="B78" s="196">
        <v>2016</v>
      </c>
      <c r="C78" s="197" t="s">
        <v>36</v>
      </c>
      <c r="D78" s="196">
        <v>15597</v>
      </c>
      <c r="E78" s="196">
        <v>50645</v>
      </c>
      <c r="F78" s="196">
        <v>706892</v>
      </c>
      <c r="G78" s="196">
        <v>116553</v>
      </c>
      <c r="H78" s="196">
        <v>28215</v>
      </c>
      <c r="I78" s="196">
        <v>18122</v>
      </c>
      <c r="J78" s="196">
        <v>4851</v>
      </c>
      <c r="K78" s="196">
        <v>40484</v>
      </c>
      <c r="L78" s="196">
        <v>5301</v>
      </c>
      <c r="M78" s="196">
        <v>7715</v>
      </c>
      <c r="N78" s="198"/>
      <c r="O78" s="198"/>
      <c r="P78" s="198"/>
      <c r="Q78" s="198"/>
      <c r="R78" s="198"/>
      <c r="S78" s="198"/>
      <c r="T78" s="196">
        <v>6069</v>
      </c>
      <c r="U78" s="196">
        <v>61192</v>
      </c>
      <c r="V78" s="196">
        <v>2375</v>
      </c>
      <c r="W78" s="198"/>
      <c r="X78" s="198"/>
      <c r="Y78" s="198"/>
      <c r="Z78" s="198"/>
      <c r="AA78" s="196">
        <v>193261</v>
      </c>
      <c r="AB78" s="196">
        <v>593096</v>
      </c>
      <c r="AC78" s="196">
        <v>14463</v>
      </c>
      <c r="AG78" s="201">
        <f t="shared" si="145"/>
        <v>15597</v>
      </c>
      <c r="AH78" s="201">
        <f t="shared" si="146"/>
        <v>50645</v>
      </c>
      <c r="AI78" s="201">
        <f t="shared" si="147"/>
        <v>116553</v>
      </c>
      <c r="AJ78" s="201">
        <f t="shared" si="148"/>
        <v>28215</v>
      </c>
      <c r="AK78" s="201">
        <f t="shared" si="149"/>
        <v>18122</v>
      </c>
      <c r="AL78" s="201">
        <f t="shared" si="149"/>
        <v>4851</v>
      </c>
      <c r="AM78" s="201">
        <f t="shared" si="149"/>
        <v>40484</v>
      </c>
      <c r="AN78" s="201">
        <f t="shared" si="149"/>
        <v>5301</v>
      </c>
      <c r="AO78" s="201">
        <f t="shared" ref="AO78:AO82" si="166">M78+N78+O78+R78+S78</f>
        <v>7715</v>
      </c>
      <c r="AP78" s="201">
        <f t="shared" ref="AP78:AP82" si="167">P78+Q78</f>
        <v>0</v>
      </c>
      <c r="AQ78" s="201">
        <f t="shared" ref="AQ78:AS82" si="168">T78</f>
        <v>6069</v>
      </c>
      <c r="AR78" s="201">
        <f t="shared" si="168"/>
        <v>61192</v>
      </c>
      <c r="AS78" s="201">
        <f t="shared" si="168"/>
        <v>2375</v>
      </c>
      <c r="AT78" s="201">
        <f t="shared" ref="AT78:AT82" si="169">Y78+Z78+AB78</f>
        <v>593096</v>
      </c>
      <c r="AU78" s="201">
        <f t="shared" ref="AU78:AU82" si="170">W78+X78+AA78</f>
        <v>193261</v>
      </c>
      <c r="AV78" s="201">
        <f t="shared" ref="AV78:AV82" si="171">AC78</f>
        <v>14463</v>
      </c>
    </row>
    <row r="79" spans="1:48" ht="15" x14ac:dyDescent="0.25">
      <c r="A79" s="104" t="str">
        <f t="shared" si="165"/>
        <v>2016Cardiff &amp; Vale ULHB</v>
      </c>
      <c r="B79" s="196">
        <v>2016</v>
      </c>
      <c r="C79" s="197" t="s">
        <v>37</v>
      </c>
      <c r="D79" s="196">
        <v>7939</v>
      </c>
      <c r="E79" s="196">
        <v>33459</v>
      </c>
      <c r="F79" s="196">
        <v>513892</v>
      </c>
      <c r="G79" s="196">
        <v>63207</v>
      </c>
      <c r="H79" s="196">
        <v>14403</v>
      </c>
      <c r="I79" s="196">
        <v>7923</v>
      </c>
      <c r="J79" s="196">
        <v>2947</v>
      </c>
      <c r="K79" s="196">
        <v>24255</v>
      </c>
      <c r="L79" s="196">
        <v>3285</v>
      </c>
      <c r="M79" s="196">
        <v>4008</v>
      </c>
      <c r="N79" s="198"/>
      <c r="O79" s="198"/>
      <c r="P79" s="198"/>
      <c r="Q79" s="198"/>
      <c r="R79" s="198"/>
      <c r="S79" s="198"/>
      <c r="T79" s="196">
        <v>4372</v>
      </c>
      <c r="U79" s="196">
        <v>37378</v>
      </c>
      <c r="V79" s="196">
        <v>865</v>
      </c>
      <c r="W79" s="198"/>
      <c r="X79" s="198"/>
      <c r="Y79" s="198"/>
      <c r="Z79" s="198"/>
      <c r="AA79" s="196">
        <v>111717</v>
      </c>
      <c r="AB79" s="196">
        <v>427267</v>
      </c>
      <c r="AC79" s="196">
        <v>8580</v>
      </c>
      <c r="AG79" s="201">
        <f t="shared" si="145"/>
        <v>7939</v>
      </c>
      <c r="AH79" s="201">
        <f t="shared" si="146"/>
        <v>33459</v>
      </c>
      <c r="AI79" s="201">
        <f t="shared" si="147"/>
        <v>63207</v>
      </c>
      <c r="AJ79" s="201">
        <f t="shared" si="148"/>
        <v>14403</v>
      </c>
      <c r="AK79" s="201">
        <f t="shared" si="149"/>
        <v>7923</v>
      </c>
      <c r="AL79" s="201">
        <f t="shared" si="149"/>
        <v>2947</v>
      </c>
      <c r="AM79" s="201">
        <f t="shared" si="149"/>
        <v>24255</v>
      </c>
      <c r="AN79" s="201">
        <f t="shared" si="149"/>
        <v>3285</v>
      </c>
      <c r="AO79" s="201">
        <f t="shared" si="166"/>
        <v>4008</v>
      </c>
      <c r="AP79" s="201">
        <f t="shared" si="167"/>
        <v>0</v>
      </c>
      <c r="AQ79" s="201">
        <f t="shared" si="168"/>
        <v>4372</v>
      </c>
      <c r="AR79" s="201">
        <f t="shared" si="168"/>
        <v>37378</v>
      </c>
      <c r="AS79" s="201">
        <f t="shared" si="168"/>
        <v>865</v>
      </c>
      <c r="AT79" s="201">
        <f t="shared" si="169"/>
        <v>427267</v>
      </c>
      <c r="AU79" s="201">
        <f t="shared" si="170"/>
        <v>111717</v>
      </c>
      <c r="AV79" s="201">
        <f t="shared" si="171"/>
        <v>8580</v>
      </c>
    </row>
    <row r="80" spans="1:48" ht="15" x14ac:dyDescent="0.25">
      <c r="A80" s="104" t="str">
        <f t="shared" si="165"/>
        <v>2016Cwm Taf LHB</v>
      </c>
      <c r="B80" s="196">
        <v>2016</v>
      </c>
      <c r="C80" s="197" t="s">
        <v>38</v>
      </c>
      <c r="D80" s="196">
        <v>5730</v>
      </c>
      <c r="E80" s="196">
        <v>20478</v>
      </c>
      <c r="F80" s="196">
        <v>305270</v>
      </c>
      <c r="G80" s="196">
        <v>51147</v>
      </c>
      <c r="H80" s="196">
        <v>11669</v>
      </c>
      <c r="I80" s="196">
        <v>8098</v>
      </c>
      <c r="J80" s="196">
        <v>1622</v>
      </c>
      <c r="K80" s="196">
        <v>18771</v>
      </c>
      <c r="L80" s="196">
        <v>2612</v>
      </c>
      <c r="M80" s="196">
        <v>2591</v>
      </c>
      <c r="N80" s="198"/>
      <c r="O80" s="198"/>
      <c r="P80" s="198"/>
      <c r="Q80" s="198"/>
      <c r="R80" s="198"/>
      <c r="S80" s="198"/>
      <c r="T80" s="196">
        <v>2771</v>
      </c>
      <c r="U80" s="196">
        <v>34714</v>
      </c>
      <c r="V80" s="196">
        <v>626</v>
      </c>
      <c r="W80" s="198"/>
      <c r="X80" s="198"/>
      <c r="Y80" s="198"/>
      <c r="Z80" s="198"/>
      <c r="AA80" s="196">
        <v>82196</v>
      </c>
      <c r="AB80" s="196">
        <v>253305</v>
      </c>
      <c r="AC80" s="196">
        <v>6101</v>
      </c>
      <c r="AG80" s="201">
        <f t="shared" si="145"/>
        <v>5730</v>
      </c>
      <c r="AH80" s="201">
        <f t="shared" si="146"/>
        <v>20478</v>
      </c>
      <c r="AI80" s="201">
        <f t="shared" si="147"/>
        <v>51147</v>
      </c>
      <c r="AJ80" s="201">
        <f t="shared" si="148"/>
        <v>11669</v>
      </c>
      <c r="AK80" s="201">
        <f t="shared" si="149"/>
        <v>8098</v>
      </c>
      <c r="AL80" s="201">
        <f t="shared" si="149"/>
        <v>1622</v>
      </c>
      <c r="AM80" s="201">
        <f t="shared" si="149"/>
        <v>18771</v>
      </c>
      <c r="AN80" s="201">
        <f t="shared" si="149"/>
        <v>2612</v>
      </c>
      <c r="AO80" s="201">
        <f t="shared" si="166"/>
        <v>2591</v>
      </c>
      <c r="AP80" s="201">
        <f t="shared" si="167"/>
        <v>0</v>
      </c>
      <c r="AQ80" s="201">
        <f t="shared" si="168"/>
        <v>2771</v>
      </c>
      <c r="AR80" s="201">
        <f t="shared" si="168"/>
        <v>34714</v>
      </c>
      <c r="AS80" s="201">
        <f t="shared" si="168"/>
        <v>626</v>
      </c>
      <c r="AT80" s="201">
        <f t="shared" si="169"/>
        <v>253305</v>
      </c>
      <c r="AU80" s="201">
        <f t="shared" si="170"/>
        <v>82196</v>
      </c>
      <c r="AV80" s="201">
        <f t="shared" si="171"/>
        <v>6101</v>
      </c>
    </row>
    <row r="81" spans="1:48" ht="15" x14ac:dyDescent="0.25">
      <c r="A81" s="104" t="str">
        <f t="shared" si="165"/>
        <v>2016Hywel Dda LHB</v>
      </c>
      <c r="B81" s="196">
        <v>2016</v>
      </c>
      <c r="C81" s="197" t="s">
        <v>39</v>
      </c>
      <c r="D81" s="196">
        <v>9680</v>
      </c>
      <c r="E81" s="196">
        <v>26731</v>
      </c>
      <c r="F81" s="196">
        <v>392129</v>
      </c>
      <c r="G81" s="196">
        <v>64335</v>
      </c>
      <c r="H81" s="196">
        <v>16265</v>
      </c>
      <c r="I81" s="196">
        <v>8554</v>
      </c>
      <c r="J81" s="196">
        <v>2499</v>
      </c>
      <c r="K81" s="196">
        <v>24419</v>
      </c>
      <c r="L81" s="196">
        <v>3075</v>
      </c>
      <c r="M81" s="196">
        <v>4235</v>
      </c>
      <c r="N81" s="198"/>
      <c r="O81" s="198"/>
      <c r="P81" s="198"/>
      <c r="Q81" s="198"/>
      <c r="R81" s="198"/>
      <c r="S81" s="198"/>
      <c r="T81" s="196">
        <v>3463</v>
      </c>
      <c r="U81" s="196">
        <v>37622</v>
      </c>
      <c r="V81" s="196">
        <v>1476</v>
      </c>
      <c r="W81" s="198"/>
      <c r="X81" s="198"/>
      <c r="Y81" s="198"/>
      <c r="Z81" s="198"/>
      <c r="AA81" s="196">
        <v>107470</v>
      </c>
      <c r="AB81" s="196">
        <v>332145</v>
      </c>
      <c r="AC81" s="196">
        <v>8905</v>
      </c>
      <c r="AG81" s="201">
        <f t="shared" si="145"/>
        <v>9680</v>
      </c>
      <c r="AH81" s="201">
        <f t="shared" si="146"/>
        <v>26731</v>
      </c>
      <c r="AI81" s="201">
        <f t="shared" si="147"/>
        <v>64335</v>
      </c>
      <c r="AJ81" s="201">
        <f t="shared" si="148"/>
        <v>16265</v>
      </c>
      <c r="AK81" s="201">
        <f t="shared" si="149"/>
        <v>8554</v>
      </c>
      <c r="AL81" s="201">
        <f t="shared" si="149"/>
        <v>2499</v>
      </c>
      <c r="AM81" s="201">
        <f t="shared" si="149"/>
        <v>24419</v>
      </c>
      <c r="AN81" s="201">
        <f t="shared" si="149"/>
        <v>3075</v>
      </c>
      <c r="AO81" s="201">
        <f t="shared" si="166"/>
        <v>4235</v>
      </c>
      <c r="AP81" s="201">
        <f t="shared" si="167"/>
        <v>0</v>
      </c>
      <c r="AQ81" s="201">
        <f t="shared" si="168"/>
        <v>3463</v>
      </c>
      <c r="AR81" s="201">
        <f t="shared" si="168"/>
        <v>37622</v>
      </c>
      <c r="AS81" s="201">
        <f t="shared" si="168"/>
        <v>1476</v>
      </c>
      <c r="AT81" s="201">
        <f t="shared" si="169"/>
        <v>332145</v>
      </c>
      <c r="AU81" s="201">
        <f t="shared" si="170"/>
        <v>107470</v>
      </c>
      <c r="AV81" s="201">
        <f t="shared" si="171"/>
        <v>8905</v>
      </c>
    </row>
    <row r="82" spans="1:48" ht="15" x14ac:dyDescent="0.25">
      <c r="A82" s="104" t="str">
        <f t="shared" si="165"/>
        <v>2016Powys Teaching LHB</v>
      </c>
      <c r="B82" s="196">
        <v>2016</v>
      </c>
      <c r="C82" s="197" t="s">
        <v>40</v>
      </c>
      <c r="D82" s="196">
        <v>3241</v>
      </c>
      <c r="E82" s="196">
        <v>9423</v>
      </c>
      <c r="F82" s="196">
        <v>138328</v>
      </c>
      <c r="G82" s="196">
        <v>23919</v>
      </c>
      <c r="H82" s="196">
        <v>5672</v>
      </c>
      <c r="I82" s="196">
        <v>3115</v>
      </c>
      <c r="J82" s="196">
        <v>1009</v>
      </c>
      <c r="K82" s="196">
        <v>8410</v>
      </c>
      <c r="L82" s="196">
        <v>955</v>
      </c>
      <c r="M82" s="196">
        <v>1658</v>
      </c>
      <c r="N82" s="198"/>
      <c r="O82" s="198"/>
      <c r="P82" s="198"/>
      <c r="Q82" s="198"/>
      <c r="R82" s="198"/>
      <c r="S82" s="198"/>
      <c r="T82" s="196">
        <v>1307</v>
      </c>
      <c r="U82" s="196">
        <v>12924</v>
      </c>
      <c r="V82" s="196">
        <v>594</v>
      </c>
      <c r="W82" s="198"/>
      <c r="X82" s="198"/>
      <c r="Y82" s="198"/>
      <c r="Z82" s="198"/>
      <c r="AA82" s="196">
        <v>38689</v>
      </c>
      <c r="AB82" s="196">
        <v>118061</v>
      </c>
      <c r="AC82" s="196">
        <v>3409</v>
      </c>
      <c r="AG82" s="201">
        <f t="shared" si="145"/>
        <v>3241</v>
      </c>
      <c r="AH82" s="201">
        <f t="shared" si="146"/>
        <v>9423</v>
      </c>
      <c r="AI82" s="201">
        <f t="shared" si="147"/>
        <v>23919</v>
      </c>
      <c r="AJ82" s="201">
        <f t="shared" si="148"/>
        <v>5672</v>
      </c>
      <c r="AK82" s="201">
        <f t="shared" si="149"/>
        <v>3115</v>
      </c>
      <c r="AL82" s="201">
        <f t="shared" si="149"/>
        <v>1009</v>
      </c>
      <c r="AM82" s="201">
        <f t="shared" si="149"/>
        <v>8410</v>
      </c>
      <c r="AN82" s="201">
        <f t="shared" si="149"/>
        <v>955</v>
      </c>
      <c r="AO82" s="201">
        <f t="shared" si="166"/>
        <v>1658</v>
      </c>
      <c r="AP82" s="201">
        <f t="shared" si="167"/>
        <v>0</v>
      </c>
      <c r="AQ82" s="201">
        <f t="shared" si="168"/>
        <v>1307</v>
      </c>
      <c r="AR82" s="201">
        <f t="shared" si="168"/>
        <v>12924</v>
      </c>
      <c r="AS82" s="201">
        <f t="shared" si="168"/>
        <v>594</v>
      </c>
      <c r="AT82" s="201">
        <f t="shared" si="169"/>
        <v>118061</v>
      </c>
      <c r="AU82" s="201">
        <f t="shared" si="170"/>
        <v>38689</v>
      </c>
      <c r="AV82" s="201">
        <f t="shared" si="171"/>
        <v>3409</v>
      </c>
    </row>
    <row r="83" spans="1:48" x14ac:dyDescent="0.3">
      <c r="B83" s="64"/>
      <c r="C83" s="65"/>
      <c r="D83" s="64"/>
      <c r="E83" s="64"/>
      <c r="F83" s="148"/>
      <c r="G83" s="64"/>
      <c r="J83" s="148"/>
      <c r="K83" s="64"/>
      <c r="L83" s="64"/>
      <c r="M83" s="148"/>
      <c r="N83" s="148"/>
      <c r="O83" s="148"/>
    </row>
    <row r="84" spans="1:48" x14ac:dyDescent="0.3">
      <c r="B84" s="64"/>
      <c r="C84" s="65"/>
      <c r="D84" s="64"/>
      <c r="E84" s="64"/>
      <c r="F84" s="148"/>
      <c r="G84" s="64"/>
      <c r="J84" s="148"/>
      <c r="K84" s="64"/>
      <c r="L84" s="64"/>
      <c r="M84" s="148"/>
      <c r="N84" s="148"/>
      <c r="O84" s="148"/>
    </row>
    <row r="85" spans="1:48" x14ac:dyDescent="0.3">
      <c r="B85" s="105" t="s">
        <v>57</v>
      </c>
      <c r="J85" s="1"/>
      <c r="K85" s="1"/>
      <c r="L85" s="1"/>
      <c r="M85" s="1"/>
      <c r="N85" s="1"/>
    </row>
    <row r="86" spans="1:48" x14ac:dyDescent="0.3">
      <c r="B86" s="104" t="s">
        <v>58</v>
      </c>
      <c r="C86" s="104" t="s">
        <v>59</v>
      </c>
      <c r="D86" s="131" t="s">
        <v>60</v>
      </c>
      <c r="J86" s="1"/>
      <c r="K86" s="1"/>
      <c r="L86" s="2"/>
      <c r="M86" s="2"/>
      <c r="N86" s="2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</row>
    <row r="87" spans="1:48" x14ac:dyDescent="0.3">
      <c r="A87" s="104" t="str">
        <f>B87&amp;C87</f>
        <v>2009Betsi Cadwaladr ULHB</v>
      </c>
      <c r="B87" s="104">
        <v>2009</v>
      </c>
      <c r="C87" s="104" t="s">
        <v>36</v>
      </c>
      <c r="D87" s="114">
        <v>120</v>
      </c>
      <c r="J87" s="1"/>
      <c r="K87" s="1"/>
      <c r="L87" s="2"/>
      <c r="M87" s="2"/>
      <c r="N87" s="2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</row>
    <row r="88" spans="1:48" x14ac:dyDescent="0.3">
      <c r="A88" s="104" t="str">
        <f t="shared" ref="A88:A149" si="172">B88&amp;C88</f>
        <v>2009Powys Teaching LHB</v>
      </c>
      <c r="B88" s="104">
        <v>2009</v>
      </c>
      <c r="C88" s="104" t="s">
        <v>40</v>
      </c>
      <c r="D88" s="114">
        <v>17</v>
      </c>
      <c r="J88" s="1"/>
      <c r="K88" s="1"/>
      <c r="L88" s="2"/>
      <c r="M88" s="2"/>
      <c r="N88" s="2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</row>
    <row r="89" spans="1:48" x14ac:dyDescent="0.3">
      <c r="A89" s="104" t="str">
        <f t="shared" si="172"/>
        <v>2009Hywel Dda LHB</v>
      </c>
      <c r="B89" s="104">
        <v>2009</v>
      </c>
      <c r="C89" s="104" t="s">
        <v>39</v>
      </c>
      <c r="D89" s="114">
        <v>56</v>
      </c>
      <c r="J89" s="1"/>
      <c r="K89" s="1"/>
      <c r="L89" s="2"/>
      <c r="M89" s="2"/>
      <c r="N89" s="2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</row>
    <row r="90" spans="1:48" x14ac:dyDescent="0.3">
      <c r="A90" s="104" t="str">
        <f t="shared" si="172"/>
        <v>2009ABM ULHB</v>
      </c>
      <c r="B90" s="104">
        <v>2009</v>
      </c>
      <c r="C90" s="104" t="s">
        <v>34</v>
      </c>
      <c r="D90" s="114">
        <v>77</v>
      </c>
      <c r="J90" s="1"/>
      <c r="K90" s="1"/>
      <c r="L90" s="2"/>
      <c r="M90" s="2"/>
      <c r="N90" s="2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</row>
    <row r="91" spans="1:48" x14ac:dyDescent="0.3">
      <c r="A91" s="104" t="str">
        <f t="shared" si="172"/>
        <v>2009Cwm Taf LHB</v>
      </c>
      <c r="B91" s="104">
        <v>2009</v>
      </c>
      <c r="C91" s="104" t="s">
        <v>38</v>
      </c>
      <c r="D91" s="114">
        <v>52</v>
      </c>
      <c r="J91" s="1"/>
      <c r="K91" s="1"/>
      <c r="L91" s="2"/>
      <c r="M91" s="2"/>
      <c r="N91" s="2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</row>
    <row r="92" spans="1:48" x14ac:dyDescent="0.3">
      <c r="A92" s="104" t="str">
        <f t="shared" si="172"/>
        <v>2009Aneurin Bevan LHB</v>
      </c>
      <c r="B92" s="104">
        <v>2009</v>
      </c>
      <c r="C92" s="104" t="s">
        <v>35</v>
      </c>
      <c r="D92" s="114">
        <v>94</v>
      </c>
      <c r="J92" s="1"/>
      <c r="K92" s="1"/>
      <c r="L92" s="2"/>
      <c r="M92" s="2"/>
      <c r="N92" s="2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</row>
    <row r="93" spans="1:48" x14ac:dyDescent="0.3">
      <c r="A93" s="104" t="str">
        <f t="shared" si="172"/>
        <v>2009Cardiff &amp; Vale ULHB</v>
      </c>
      <c r="B93" s="104">
        <v>2009</v>
      </c>
      <c r="C93" s="104" t="s">
        <v>37</v>
      </c>
      <c r="D93" s="114">
        <v>70</v>
      </c>
      <c r="J93" s="1"/>
      <c r="K93" s="1"/>
      <c r="L93" s="2"/>
      <c r="M93" s="2"/>
      <c r="N93" s="2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</row>
    <row r="94" spans="1:48" x14ac:dyDescent="0.3">
      <c r="A94" s="104" t="str">
        <f t="shared" si="172"/>
        <v>2009Wales</v>
      </c>
      <c r="B94" s="104">
        <v>2009</v>
      </c>
      <c r="C94" s="104" t="s">
        <v>55</v>
      </c>
      <c r="D94" s="114">
        <v>486</v>
      </c>
      <c r="J94" s="1"/>
      <c r="K94" s="1"/>
      <c r="L94" s="2"/>
      <c r="M94" s="2"/>
      <c r="N94" s="2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</row>
    <row r="95" spans="1:48" x14ac:dyDescent="0.3">
      <c r="A95" s="104" t="str">
        <f t="shared" si="172"/>
        <v>2010Betsi Cadwaladr ULHB</v>
      </c>
      <c r="B95" s="104">
        <v>2010</v>
      </c>
      <c r="C95" s="104" t="s">
        <v>36</v>
      </c>
      <c r="D95" s="114">
        <v>121</v>
      </c>
      <c r="J95" s="1"/>
      <c r="K95" s="1"/>
      <c r="L95" s="2"/>
      <c r="M95" s="2"/>
      <c r="N95" s="2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</row>
    <row r="96" spans="1:48" x14ac:dyDescent="0.3">
      <c r="A96" s="104" t="str">
        <f t="shared" si="172"/>
        <v>2010Powys Teaching LHB</v>
      </c>
      <c r="B96" s="104">
        <v>2010</v>
      </c>
      <c r="C96" s="104" t="s">
        <v>40</v>
      </c>
      <c r="D96" s="114">
        <v>17</v>
      </c>
      <c r="J96" s="1"/>
      <c r="K96" s="1"/>
      <c r="L96" s="2"/>
      <c r="M96" s="2"/>
      <c r="N96" s="2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</row>
    <row r="97" spans="1:43" x14ac:dyDescent="0.3">
      <c r="A97" s="104" t="str">
        <f t="shared" si="172"/>
        <v>2010Hywel Dda LHB</v>
      </c>
      <c r="B97" s="104">
        <v>2010</v>
      </c>
      <c r="C97" s="104" t="s">
        <v>39</v>
      </c>
      <c r="D97" s="114">
        <v>55</v>
      </c>
      <c r="J97" s="1"/>
      <c r="K97" s="1"/>
      <c r="L97" s="2"/>
      <c r="M97" s="2"/>
      <c r="N97" s="2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</row>
    <row r="98" spans="1:43" x14ac:dyDescent="0.3">
      <c r="A98" s="104" t="str">
        <f t="shared" si="172"/>
        <v>2010ABM ULHB</v>
      </c>
      <c r="B98" s="104">
        <v>2010</v>
      </c>
      <c r="C98" s="104" t="s">
        <v>34</v>
      </c>
      <c r="D98" s="114">
        <v>77</v>
      </c>
      <c r="J98" s="1"/>
      <c r="K98" s="1"/>
      <c r="L98" s="2"/>
      <c r="M98" s="2"/>
      <c r="N98" s="2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</row>
    <row r="99" spans="1:43" x14ac:dyDescent="0.3">
      <c r="A99" s="104" t="str">
        <f t="shared" si="172"/>
        <v>2010Cwm Taf LHB</v>
      </c>
      <c r="B99" s="104">
        <v>2010</v>
      </c>
      <c r="C99" s="104" t="s">
        <v>38</v>
      </c>
      <c r="D99" s="114">
        <v>52</v>
      </c>
      <c r="J99" s="1"/>
      <c r="K99" s="1"/>
      <c r="L99" s="2"/>
      <c r="M99" s="2"/>
      <c r="N99" s="2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</row>
    <row r="100" spans="1:43" x14ac:dyDescent="0.3">
      <c r="A100" s="104" t="str">
        <f t="shared" si="172"/>
        <v>2010Aneurin Bevan LHB</v>
      </c>
      <c r="B100" s="104">
        <v>2010</v>
      </c>
      <c r="C100" s="104" t="s">
        <v>35</v>
      </c>
      <c r="D100" s="114">
        <v>93</v>
      </c>
      <c r="J100" s="1"/>
      <c r="K100" s="1"/>
      <c r="L100" s="2"/>
      <c r="M100" s="2"/>
      <c r="N100" s="2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</row>
    <row r="101" spans="1:43" x14ac:dyDescent="0.3">
      <c r="A101" s="104" t="str">
        <f t="shared" si="172"/>
        <v>2010Cardiff &amp; Vale ULHB</v>
      </c>
      <c r="B101" s="104">
        <v>2010</v>
      </c>
      <c r="C101" s="104" t="s">
        <v>37</v>
      </c>
      <c r="D101" s="114">
        <v>70</v>
      </c>
      <c r="J101" s="1"/>
      <c r="K101" s="1"/>
      <c r="L101" s="2"/>
      <c r="M101" s="2"/>
      <c r="N101" s="2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</row>
    <row r="102" spans="1:43" x14ac:dyDescent="0.3">
      <c r="A102" s="104" t="str">
        <f t="shared" si="172"/>
        <v>2010Wales</v>
      </c>
      <c r="B102" s="104">
        <v>2010</v>
      </c>
      <c r="C102" s="104" t="s">
        <v>55</v>
      </c>
      <c r="D102" s="114">
        <v>485</v>
      </c>
      <c r="J102" s="1"/>
      <c r="K102" s="1"/>
      <c r="L102" s="2"/>
      <c r="M102" s="2"/>
      <c r="N102" s="2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</row>
    <row r="103" spans="1:43" x14ac:dyDescent="0.3">
      <c r="A103" s="104" t="str">
        <f t="shared" si="172"/>
        <v>2011Betsi Cadwaladr ULHB</v>
      </c>
      <c r="B103" s="104">
        <v>2011</v>
      </c>
      <c r="C103" s="104" t="s">
        <v>36</v>
      </c>
      <c r="D103" s="114">
        <v>121</v>
      </c>
      <c r="J103" s="1"/>
      <c r="K103" s="1"/>
      <c r="L103" s="2"/>
      <c r="M103" s="2"/>
      <c r="N103" s="2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</row>
    <row r="104" spans="1:43" x14ac:dyDescent="0.3">
      <c r="A104" s="104" t="str">
        <f t="shared" si="172"/>
        <v>2011Powys Teaching LHB</v>
      </c>
      <c r="B104" s="104">
        <v>2011</v>
      </c>
      <c r="C104" s="104" t="s">
        <v>40</v>
      </c>
      <c r="D104" s="114">
        <v>17</v>
      </c>
      <c r="J104" s="1"/>
      <c r="K104" s="1"/>
      <c r="L104" s="2"/>
      <c r="M104" s="2"/>
      <c r="N104" s="2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</row>
    <row r="105" spans="1:43" x14ac:dyDescent="0.3">
      <c r="A105" s="104" t="str">
        <f t="shared" si="172"/>
        <v>2011Hywel Dda LHB</v>
      </c>
      <c r="B105" s="104">
        <v>2011</v>
      </c>
      <c r="C105" s="104" t="s">
        <v>39</v>
      </c>
      <c r="D105" s="114">
        <v>55</v>
      </c>
      <c r="J105" s="1"/>
      <c r="K105" s="1"/>
      <c r="L105" s="2"/>
      <c r="M105" s="2"/>
      <c r="N105" s="2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</row>
    <row r="106" spans="1:43" x14ac:dyDescent="0.3">
      <c r="A106" s="104" t="str">
        <f t="shared" si="172"/>
        <v>2011ABM ULHB</v>
      </c>
      <c r="B106" s="104">
        <v>2011</v>
      </c>
      <c r="C106" s="104" t="s">
        <v>34</v>
      </c>
      <c r="D106" s="114">
        <v>77</v>
      </c>
      <c r="J106" s="1"/>
      <c r="K106" s="1"/>
      <c r="L106" s="2"/>
      <c r="M106" s="2"/>
      <c r="N106" s="2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</row>
    <row r="107" spans="1:43" x14ac:dyDescent="0.3">
      <c r="A107" s="104" t="str">
        <f t="shared" si="172"/>
        <v>2011Cardiff &amp; Vale ULHB</v>
      </c>
      <c r="B107" s="104">
        <v>2011</v>
      </c>
      <c r="C107" s="104" t="s">
        <v>37</v>
      </c>
      <c r="D107" s="114">
        <v>68</v>
      </c>
      <c r="J107" s="1"/>
      <c r="K107" s="1"/>
      <c r="L107" s="2"/>
      <c r="M107" s="2"/>
      <c r="N107" s="2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</row>
    <row r="108" spans="1:43" x14ac:dyDescent="0.3">
      <c r="A108" s="104" t="str">
        <f t="shared" si="172"/>
        <v>2011Cwm Taf LHB</v>
      </c>
      <c r="B108" s="104">
        <v>2011</v>
      </c>
      <c r="C108" s="104" t="s">
        <v>38</v>
      </c>
      <c r="D108" s="114">
        <v>51</v>
      </c>
      <c r="J108" s="1"/>
      <c r="K108" s="1"/>
      <c r="L108" s="2"/>
      <c r="M108" s="2"/>
      <c r="N108" s="2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</row>
    <row r="109" spans="1:43" x14ac:dyDescent="0.3">
      <c r="A109" s="104" t="str">
        <f t="shared" si="172"/>
        <v>2011Aneurin Bevan LHB</v>
      </c>
      <c r="B109" s="104">
        <v>2011</v>
      </c>
      <c r="C109" s="104" t="s">
        <v>35</v>
      </c>
      <c r="D109" s="114">
        <v>92</v>
      </c>
      <c r="J109" s="1"/>
      <c r="K109" s="1"/>
      <c r="L109" s="2"/>
      <c r="M109" s="2"/>
      <c r="N109" s="2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</row>
    <row r="110" spans="1:43" x14ac:dyDescent="0.3">
      <c r="A110" s="104" t="str">
        <f t="shared" si="172"/>
        <v>2011Wales</v>
      </c>
      <c r="B110" s="104">
        <v>2011</v>
      </c>
      <c r="C110" s="104" t="s">
        <v>55</v>
      </c>
      <c r="D110" s="114">
        <v>481</v>
      </c>
      <c r="J110" s="1"/>
      <c r="K110" s="1"/>
      <c r="L110" s="2"/>
      <c r="M110" s="2"/>
      <c r="N110" s="2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</row>
    <row r="111" spans="1:43" x14ac:dyDescent="0.3">
      <c r="A111" s="104" t="str">
        <f t="shared" si="172"/>
        <v>2012Betsi Cadwaladr ULHB</v>
      </c>
      <c r="B111" s="104">
        <v>2012</v>
      </c>
      <c r="C111" s="104" t="s">
        <v>36</v>
      </c>
      <c r="D111" s="114">
        <v>119</v>
      </c>
      <c r="J111" s="1"/>
      <c r="K111" s="1"/>
      <c r="L111" s="2"/>
      <c r="M111" s="2"/>
      <c r="N111" s="2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</row>
    <row r="112" spans="1:43" x14ac:dyDescent="0.3">
      <c r="A112" s="104" t="str">
        <f t="shared" si="172"/>
        <v>2012Powys Teaching LHB</v>
      </c>
      <c r="B112" s="104">
        <v>2012</v>
      </c>
      <c r="C112" s="104" t="s">
        <v>40</v>
      </c>
      <c r="D112" s="114">
        <v>17</v>
      </c>
      <c r="J112" s="1"/>
      <c r="K112" s="1"/>
      <c r="L112" s="2"/>
      <c r="M112" s="2"/>
      <c r="N112" s="2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</row>
    <row r="113" spans="1:43" x14ac:dyDescent="0.3">
      <c r="A113" s="104" t="str">
        <f t="shared" si="172"/>
        <v>2012Hywel Dda LHB</v>
      </c>
      <c r="B113" s="104">
        <v>2012</v>
      </c>
      <c r="C113" s="104" t="s">
        <v>39</v>
      </c>
      <c r="D113" s="114">
        <v>55</v>
      </c>
      <c r="J113" s="1"/>
      <c r="K113" s="1"/>
      <c r="L113" s="2"/>
      <c r="M113" s="2"/>
      <c r="N113" s="2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</row>
    <row r="114" spans="1:43" x14ac:dyDescent="0.3">
      <c r="A114" s="104" t="str">
        <f t="shared" si="172"/>
        <v>2012ABM ULHB</v>
      </c>
      <c r="B114" s="104">
        <v>2012</v>
      </c>
      <c r="C114" s="104" t="s">
        <v>34</v>
      </c>
      <c r="D114" s="114">
        <v>77</v>
      </c>
      <c r="J114" s="1"/>
      <c r="K114" s="1"/>
      <c r="L114" s="2"/>
      <c r="M114" s="2"/>
      <c r="N114" s="2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</row>
    <row r="115" spans="1:43" x14ac:dyDescent="0.3">
      <c r="A115" s="104" t="str">
        <f t="shared" si="172"/>
        <v>2012Cardiff &amp; Vale ULHB</v>
      </c>
      <c r="B115" s="104">
        <v>2012</v>
      </c>
      <c r="C115" s="104" t="s">
        <v>37</v>
      </c>
      <c r="D115" s="114">
        <v>67</v>
      </c>
      <c r="J115" s="1"/>
      <c r="K115" s="1"/>
      <c r="L115" s="2"/>
      <c r="M115" s="2"/>
      <c r="N115" s="2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</row>
    <row r="116" spans="1:43" x14ac:dyDescent="0.3">
      <c r="A116" s="104" t="str">
        <f t="shared" si="172"/>
        <v>2012Cwm Taf LHB</v>
      </c>
      <c r="B116" s="104">
        <v>2012</v>
      </c>
      <c r="C116" s="104" t="s">
        <v>38</v>
      </c>
      <c r="D116" s="114">
        <v>48</v>
      </c>
      <c r="J116" s="1"/>
      <c r="K116" s="1"/>
      <c r="L116" s="2"/>
      <c r="M116" s="2"/>
      <c r="N116" s="2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</row>
    <row r="117" spans="1:43" x14ac:dyDescent="0.3">
      <c r="A117" s="104" t="str">
        <f t="shared" si="172"/>
        <v>2012Aneurin Bevan LHB</v>
      </c>
      <c r="B117" s="104">
        <v>2012</v>
      </c>
      <c r="C117" s="104" t="s">
        <v>35</v>
      </c>
      <c r="D117" s="114">
        <v>91</v>
      </c>
      <c r="J117" s="1"/>
      <c r="K117" s="1"/>
      <c r="L117" s="2"/>
      <c r="M117" s="2"/>
      <c r="N117" s="2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</row>
    <row r="118" spans="1:43" x14ac:dyDescent="0.3">
      <c r="A118" s="104" t="str">
        <f t="shared" si="172"/>
        <v>2012Wales</v>
      </c>
      <c r="B118" s="104">
        <v>2012</v>
      </c>
      <c r="C118" s="104" t="s">
        <v>55</v>
      </c>
      <c r="D118" s="114">
        <v>474</v>
      </c>
      <c r="J118" s="1"/>
      <c r="K118" s="1"/>
      <c r="L118" s="2"/>
      <c r="M118" s="2"/>
      <c r="N118" s="2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</row>
    <row r="119" spans="1:43" x14ac:dyDescent="0.3">
      <c r="A119" s="104" t="str">
        <f t="shared" si="172"/>
        <v>2013Betsi Cadwaladr ULHB</v>
      </c>
      <c r="B119" s="104">
        <v>2013</v>
      </c>
      <c r="C119" s="104" t="s">
        <v>36</v>
      </c>
      <c r="D119" s="114">
        <v>118</v>
      </c>
      <c r="J119" s="1"/>
      <c r="K119" s="1"/>
      <c r="L119" s="2"/>
      <c r="M119" s="2"/>
      <c r="N119" s="2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</row>
    <row r="120" spans="1:43" x14ac:dyDescent="0.3">
      <c r="A120" s="104" t="str">
        <f t="shared" si="172"/>
        <v>2013Powys Teaching LHB</v>
      </c>
      <c r="B120" s="104">
        <v>2013</v>
      </c>
      <c r="C120" s="104" t="s">
        <v>40</v>
      </c>
      <c r="D120" s="114">
        <v>17</v>
      </c>
      <c r="J120" s="1"/>
      <c r="K120" s="1"/>
      <c r="L120" s="2"/>
      <c r="M120" s="2"/>
      <c r="N120" s="2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</row>
    <row r="121" spans="1:43" x14ac:dyDescent="0.3">
      <c r="A121" s="104" t="str">
        <f t="shared" si="172"/>
        <v>2013Hywel Dda LHB</v>
      </c>
      <c r="B121" s="104">
        <v>2013</v>
      </c>
      <c r="C121" s="104" t="s">
        <v>39</v>
      </c>
      <c r="D121" s="114">
        <v>55</v>
      </c>
      <c r="J121" s="1"/>
      <c r="K121" s="1"/>
      <c r="L121" s="2"/>
      <c r="M121" s="2"/>
      <c r="N121" s="2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</row>
    <row r="122" spans="1:43" x14ac:dyDescent="0.3">
      <c r="A122" s="104" t="str">
        <f t="shared" si="172"/>
        <v>2013ABM ULHB</v>
      </c>
      <c r="B122" s="104">
        <v>2013</v>
      </c>
      <c r="C122" s="104" t="s">
        <v>34</v>
      </c>
      <c r="D122" s="114">
        <v>77</v>
      </c>
      <c r="J122" s="1"/>
      <c r="K122" s="1"/>
      <c r="L122" s="2"/>
      <c r="M122" s="2"/>
      <c r="N122" s="2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</row>
    <row r="123" spans="1:43" x14ac:dyDescent="0.3">
      <c r="A123" s="104" t="str">
        <f t="shared" si="172"/>
        <v>2013Cardiff &amp; Vale ULHB</v>
      </c>
      <c r="B123" s="104">
        <v>2013</v>
      </c>
      <c r="C123" s="104" t="s">
        <v>37</v>
      </c>
      <c r="D123" s="114">
        <v>67</v>
      </c>
      <c r="J123" s="1"/>
      <c r="K123" s="1"/>
      <c r="L123" s="2"/>
      <c r="M123" s="2"/>
      <c r="N123" s="2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</row>
    <row r="124" spans="1:43" x14ac:dyDescent="0.3">
      <c r="A124" s="104" t="str">
        <f t="shared" si="172"/>
        <v>2013Cwm Taf LHB</v>
      </c>
      <c r="B124" s="104">
        <v>2013</v>
      </c>
      <c r="C124" s="104" t="s">
        <v>38</v>
      </c>
      <c r="D124" s="114">
        <v>48</v>
      </c>
      <c r="J124" s="1"/>
      <c r="K124" s="1"/>
      <c r="L124" s="2"/>
      <c r="M124" s="2"/>
      <c r="N124" s="2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</row>
    <row r="125" spans="1:43" x14ac:dyDescent="0.3">
      <c r="A125" s="104" t="str">
        <f t="shared" si="172"/>
        <v>2013Aneurin Bevan LHB</v>
      </c>
      <c r="B125" s="104">
        <v>2013</v>
      </c>
      <c r="C125" s="104" t="s">
        <v>35</v>
      </c>
      <c r="D125" s="114">
        <v>89</v>
      </c>
      <c r="J125" s="1"/>
      <c r="K125" s="1"/>
      <c r="L125" s="2"/>
      <c r="M125" s="2"/>
      <c r="N125" s="2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</row>
    <row r="126" spans="1:43" x14ac:dyDescent="0.3">
      <c r="A126" s="104" t="str">
        <f t="shared" si="172"/>
        <v>2013Wales</v>
      </c>
      <c r="B126" s="104">
        <v>2013</v>
      </c>
      <c r="C126" s="104" t="s">
        <v>55</v>
      </c>
      <c r="D126" s="114">
        <v>471</v>
      </c>
      <c r="E126" s="125"/>
      <c r="J126" s="1"/>
      <c r="K126" s="1"/>
      <c r="L126" s="2"/>
      <c r="M126" s="2"/>
      <c r="N126" s="2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</row>
    <row r="127" spans="1:43" x14ac:dyDescent="0.3">
      <c r="A127" s="104" t="str">
        <f t="shared" si="172"/>
        <v>2014Betsi Cadwaladr ULHB</v>
      </c>
      <c r="B127" s="104">
        <v>2014</v>
      </c>
      <c r="C127" s="104" t="s">
        <v>36</v>
      </c>
      <c r="D127" s="114">
        <v>115</v>
      </c>
      <c r="E127" s="125"/>
      <c r="J127" s="1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134"/>
      <c r="AN127" s="134"/>
      <c r="AO127" s="134"/>
      <c r="AP127" s="134"/>
      <c r="AQ127" s="134"/>
    </row>
    <row r="128" spans="1:43" x14ac:dyDescent="0.3">
      <c r="A128" s="104" t="str">
        <f t="shared" si="172"/>
        <v>2014Powys Teaching LHB</v>
      </c>
      <c r="B128" s="104">
        <v>2014</v>
      </c>
      <c r="C128" s="104" t="s">
        <v>40</v>
      </c>
      <c r="D128" s="114">
        <v>16</v>
      </c>
      <c r="E128" s="125"/>
      <c r="G128" s="132"/>
      <c r="J128" s="1"/>
      <c r="L128" s="64"/>
      <c r="M128" s="65"/>
      <c r="N128" s="64"/>
      <c r="O128" s="64"/>
      <c r="P128" s="64"/>
      <c r="Q128" s="64"/>
      <c r="R128" s="134"/>
      <c r="S128" s="134"/>
      <c r="T128" s="64"/>
      <c r="U128" s="64"/>
      <c r="V128" s="13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134"/>
      <c r="AN128" s="134"/>
      <c r="AO128" s="134"/>
      <c r="AP128" s="134"/>
      <c r="AQ128" s="134"/>
    </row>
    <row r="129" spans="1:43" x14ac:dyDescent="0.3">
      <c r="A129" s="104" t="str">
        <f t="shared" si="172"/>
        <v>2014Hywel Dda LHB</v>
      </c>
      <c r="B129" s="104">
        <v>2014</v>
      </c>
      <c r="C129" s="104" t="s">
        <v>39</v>
      </c>
      <c r="D129" s="114">
        <v>56</v>
      </c>
      <c r="E129" s="125"/>
      <c r="G129" s="132"/>
      <c r="J129" s="1"/>
      <c r="L129" s="64"/>
      <c r="M129" s="65"/>
      <c r="N129" s="64"/>
      <c r="O129" s="64"/>
      <c r="P129" s="64"/>
      <c r="Q129" s="64"/>
      <c r="R129" s="134"/>
      <c r="S129" s="134"/>
      <c r="T129" s="64"/>
      <c r="U129" s="64"/>
      <c r="V129" s="13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134"/>
      <c r="AN129" s="134"/>
      <c r="AO129" s="134"/>
      <c r="AP129" s="134"/>
      <c r="AQ129" s="134"/>
    </row>
    <row r="130" spans="1:43" x14ac:dyDescent="0.3">
      <c r="A130" s="104" t="str">
        <f t="shared" si="172"/>
        <v>2014ABM ULHB</v>
      </c>
      <c r="B130" s="104">
        <v>2014</v>
      </c>
      <c r="C130" s="104" t="s">
        <v>34</v>
      </c>
      <c r="D130" s="114">
        <v>77</v>
      </c>
      <c r="E130" s="125"/>
      <c r="G130" s="132"/>
      <c r="J130" s="1"/>
      <c r="L130" s="64"/>
      <c r="M130" s="65"/>
      <c r="N130" s="64"/>
      <c r="O130" s="64"/>
      <c r="P130" s="64"/>
      <c r="Q130" s="64"/>
      <c r="R130" s="134"/>
      <c r="S130" s="134"/>
      <c r="T130" s="64"/>
      <c r="U130" s="64"/>
      <c r="V130" s="13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134"/>
      <c r="AN130" s="134"/>
      <c r="AO130" s="134"/>
      <c r="AP130" s="134"/>
      <c r="AQ130" s="134"/>
    </row>
    <row r="131" spans="1:43" x14ac:dyDescent="0.3">
      <c r="A131" s="104" t="str">
        <f t="shared" si="172"/>
        <v>2014Cardiff &amp; Vale ULHB</v>
      </c>
      <c r="B131" s="104">
        <v>2014</v>
      </c>
      <c r="C131" s="104" t="s">
        <v>37</v>
      </c>
      <c r="D131" s="114">
        <v>67</v>
      </c>
      <c r="E131" s="125"/>
      <c r="G131" s="132"/>
      <c r="J131" s="1"/>
      <c r="L131" s="64"/>
      <c r="M131" s="65"/>
      <c r="N131" s="64"/>
      <c r="O131" s="64"/>
      <c r="P131" s="64"/>
      <c r="Q131" s="64"/>
      <c r="R131" s="134"/>
      <c r="S131" s="134"/>
      <c r="T131" s="64"/>
      <c r="U131" s="64"/>
      <c r="V131" s="13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134"/>
      <c r="AN131" s="134"/>
      <c r="AO131" s="134"/>
      <c r="AP131" s="134"/>
      <c r="AQ131" s="134"/>
    </row>
    <row r="132" spans="1:43" x14ac:dyDescent="0.3">
      <c r="A132" s="104" t="str">
        <f t="shared" si="172"/>
        <v>2014Cwm Taf LHB</v>
      </c>
      <c r="B132" s="104">
        <v>2014</v>
      </c>
      <c r="C132" s="104" t="s">
        <v>38</v>
      </c>
      <c r="D132" s="114">
        <v>47</v>
      </c>
      <c r="E132" s="125"/>
      <c r="G132" s="132"/>
      <c r="J132" s="1"/>
      <c r="L132" s="64"/>
      <c r="M132" s="65"/>
      <c r="N132" s="64"/>
      <c r="O132" s="64"/>
      <c r="P132" s="64"/>
      <c r="Q132" s="64"/>
      <c r="R132" s="134"/>
      <c r="S132" s="134"/>
      <c r="T132" s="64"/>
      <c r="U132" s="64"/>
      <c r="V132" s="13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134"/>
      <c r="AN132" s="134"/>
      <c r="AO132" s="134"/>
      <c r="AP132" s="134"/>
      <c r="AQ132" s="134"/>
    </row>
    <row r="133" spans="1:43" x14ac:dyDescent="0.3">
      <c r="A133" s="104" t="str">
        <f t="shared" si="172"/>
        <v>2014Aneurin Bevan LHB</v>
      </c>
      <c r="B133" s="104">
        <v>2014</v>
      </c>
      <c r="C133" s="104" t="s">
        <v>35</v>
      </c>
      <c r="D133" s="114">
        <v>87</v>
      </c>
      <c r="E133" s="125"/>
      <c r="G133" s="132"/>
      <c r="J133" s="1"/>
      <c r="L133" s="64"/>
      <c r="M133" s="65"/>
      <c r="N133" s="64"/>
      <c r="O133" s="64"/>
      <c r="P133" s="64"/>
      <c r="Q133" s="64"/>
      <c r="R133" s="134"/>
      <c r="S133" s="134"/>
      <c r="T133" s="64"/>
      <c r="U133" s="64"/>
      <c r="V133" s="13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134"/>
      <c r="AN133" s="134"/>
      <c r="AO133" s="134"/>
      <c r="AP133" s="134"/>
      <c r="AQ133" s="134"/>
    </row>
    <row r="134" spans="1:43" x14ac:dyDescent="0.3">
      <c r="A134" s="104" t="str">
        <f t="shared" si="172"/>
        <v>2014Wales</v>
      </c>
      <c r="B134" s="104">
        <v>2014</v>
      </c>
      <c r="C134" s="104" t="s">
        <v>55</v>
      </c>
      <c r="D134" s="114">
        <v>465</v>
      </c>
      <c r="E134" s="125"/>
      <c r="G134" s="133"/>
      <c r="L134" s="64"/>
      <c r="M134" s="65"/>
      <c r="N134" s="64"/>
      <c r="O134" s="64"/>
      <c r="P134" s="64"/>
      <c r="Q134" s="64"/>
      <c r="R134" s="134"/>
      <c r="S134" s="134"/>
      <c r="T134" s="64"/>
      <c r="U134" s="64"/>
      <c r="V134" s="13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134"/>
      <c r="AN134" s="134"/>
      <c r="AO134" s="134"/>
      <c r="AP134" s="134"/>
      <c r="AQ134" s="134"/>
    </row>
    <row r="135" spans="1:43" x14ac:dyDescent="0.3">
      <c r="A135" s="104" t="str">
        <f t="shared" si="172"/>
        <v>2015Betsi Cadwaladr ULHB</v>
      </c>
      <c r="B135" s="117">
        <v>2015</v>
      </c>
      <c r="C135" s="117" t="s">
        <v>36</v>
      </c>
      <c r="D135" s="114">
        <v>114</v>
      </c>
      <c r="E135" s="125"/>
      <c r="G135" s="11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</row>
    <row r="136" spans="1:43" x14ac:dyDescent="0.3">
      <c r="A136" s="104" t="str">
        <f t="shared" si="172"/>
        <v>2015Powys Teaching LHB</v>
      </c>
      <c r="B136" s="117">
        <v>2015</v>
      </c>
      <c r="C136" s="117" t="s">
        <v>40</v>
      </c>
      <c r="D136" s="114">
        <v>17</v>
      </c>
      <c r="E136" s="125"/>
      <c r="G136" s="11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</row>
    <row r="137" spans="1:43" x14ac:dyDescent="0.3">
      <c r="A137" s="104" t="str">
        <f t="shared" si="172"/>
        <v>2015Hywel Dda LHB</v>
      </c>
      <c r="B137" s="117">
        <v>2015</v>
      </c>
      <c r="C137" s="117" t="s">
        <v>39</v>
      </c>
      <c r="D137" s="114">
        <v>54</v>
      </c>
      <c r="E137" s="125"/>
      <c r="G137" s="114"/>
      <c r="J137" s="1"/>
      <c r="K137" s="1"/>
      <c r="L137" s="2"/>
      <c r="M137" s="2"/>
      <c r="N137" s="2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</row>
    <row r="138" spans="1:43" x14ac:dyDescent="0.3">
      <c r="A138" s="104" t="str">
        <f t="shared" si="172"/>
        <v>2015ABM ULHB</v>
      </c>
      <c r="B138" s="117">
        <v>2015</v>
      </c>
      <c r="C138" s="117" t="s">
        <v>34</v>
      </c>
      <c r="D138" s="114">
        <v>75</v>
      </c>
      <c r="E138" s="125"/>
      <c r="G138" s="114"/>
      <c r="J138" s="1"/>
      <c r="K138" s="1"/>
      <c r="L138" s="2"/>
      <c r="M138" s="2"/>
      <c r="N138" s="2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</row>
    <row r="139" spans="1:43" x14ac:dyDescent="0.3">
      <c r="A139" s="104" t="str">
        <f t="shared" si="172"/>
        <v>2015Cardiff &amp; Vale ULHB</v>
      </c>
      <c r="B139" s="117">
        <v>2015</v>
      </c>
      <c r="C139" s="117" t="s">
        <v>37</v>
      </c>
      <c r="D139" s="114">
        <v>66</v>
      </c>
      <c r="E139" s="125"/>
      <c r="G139" s="114"/>
      <c r="J139" s="1"/>
      <c r="K139" s="1"/>
      <c r="L139" s="2"/>
      <c r="M139" s="2"/>
      <c r="N139" s="2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</row>
    <row r="140" spans="1:43" x14ac:dyDescent="0.3">
      <c r="A140" s="104" t="str">
        <f t="shared" si="172"/>
        <v>2015Cwm Taf LHB</v>
      </c>
      <c r="B140" s="117">
        <v>2015</v>
      </c>
      <c r="C140" s="117" t="s">
        <v>38</v>
      </c>
      <c r="D140" s="114">
        <v>46</v>
      </c>
      <c r="E140" s="125"/>
      <c r="J140" s="1"/>
      <c r="K140" s="1"/>
      <c r="L140" s="2"/>
      <c r="M140" s="2"/>
      <c r="N140" s="2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</row>
    <row r="141" spans="1:43" x14ac:dyDescent="0.3">
      <c r="A141" s="104" t="str">
        <f t="shared" si="172"/>
        <v>2015Aneurin Bevan LHB</v>
      </c>
      <c r="B141" s="117">
        <v>2015</v>
      </c>
      <c r="C141" s="117" t="s">
        <v>35</v>
      </c>
      <c r="D141" s="114">
        <v>87</v>
      </c>
      <c r="J141" s="1"/>
      <c r="K141" s="1"/>
      <c r="L141" s="1"/>
      <c r="M141" s="1"/>
      <c r="N141" s="1"/>
    </row>
    <row r="142" spans="1:43" x14ac:dyDescent="0.3">
      <c r="A142" s="104" t="str">
        <f t="shared" si="172"/>
        <v>2015Wales</v>
      </c>
      <c r="B142" s="117">
        <v>2015</v>
      </c>
      <c r="C142" s="117" t="s">
        <v>55</v>
      </c>
      <c r="D142" s="114">
        <f>SUM(D135:D141)</f>
        <v>459</v>
      </c>
    </row>
    <row r="143" spans="1:43" x14ac:dyDescent="0.3">
      <c r="A143" s="104" t="str">
        <f t="shared" si="172"/>
        <v>2016Betsi Cadwaladr ULHB</v>
      </c>
      <c r="B143" s="117">
        <v>2016</v>
      </c>
      <c r="C143" s="117" t="s">
        <v>36</v>
      </c>
      <c r="D143" s="104">
        <v>112</v>
      </c>
    </row>
    <row r="144" spans="1:43" x14ac:dyDescent="0.3">
      <c r="A144" s="104" t="str">
        <f t="shared" si="172"/>
        <v>2016Powys Teaching LHB</v>
      </c>
      <c r="B144" s="117">
        <v>2016</v>
      </c>
      <c r="C144" s="117" t="s">
        <v>40</v>
      </c>
      <c r="D144" s="104">
        <v>17</v>
      </c>
    </row>
    <row r="145" spans="1:4" x14ac:dyDescent="0.3">
      <c r="A145" s="104" t="str">
        <f t="shared" si="172"/>
        <v>2016Hywel Dda LHB</v>
      </c>
      <c r="B145" s="117">
        <v>2016</v>
      </c>
      <c r="C145" s="117" t="s">
        <v>39</v>
      </c>
      <c r="D145" s="104">
        <v>54</v>
      </c>
    </row>
    <row r="146" spans="1:4" x14ac:dyDescent="0.3">
      <c r="A146" s="104" t="str">
        <f t="shared" si="172"/>
        <v>2016ABM ULHB</v>
      </c>
      <c r="B146" s="117">
        <v>2016</v>
      </c>
      <c r="C146" s="117" t="s">
        <v>34</v>
      </c>
      <c r="D146" s="104">
        <v>73</v>
      </c>
    </row>
    <row r="147" spans="1:4" x14ac:dyDescent="0.3">
      <c r="A147" s="104" t="str">
        <f t="shared" si="172"/>
        <v>2016Cardiff &amp; Vale ULHB</v>
      </c>
      <c r="B147" s="117">
        <v>2016</v>
      </c>
      <c r="C147" s="117" t="s">
        <v>37</v>
      </c>
      <c r="D147" s="104">
        <v>66</v>
      </c>
    </row>
    <row r="148" spans="1:4" x14ac:dyDescent="0.3">
      <c r="A148" s="104" t="str">
        <f t="shared" si="172"/>
        <v>2016Cwm Taf LHB</v>
      </c>
      <c r="B148" s="117">
        <v>2016</v>
      </c>
      <c r="C148" s="117" t="s">
        <v>38</v>
      </c>
      <c r="D148" s="104">
        <v>43</v>
      </c>
    </row>
    <row r="149" spans="1:4" x14ac:dyDescent="0.3">
      <c r="A149" s="104" t="str">
        <f t="shared" si="172"/>
        <v>2016Aneurin Bevan LHB</v>
      </c>
      <c r="B149" s="117">
        <v>2016</v>
      </c>
      <c r="C149" s="117" t="s">
        <v>35</v>
      </c>
      <c r="D149" s="104">
        <v>84</v>
      </c>
    </row>
    <row r="150" spans="1:4" x14ac:dyDescent="0.3">
      <c r="A150" s="104" t="str">
        <f>B150&amp;C150</f>
        <v>2016Wales</v>
      </c>
      <c r="B150" s="117">
        <v>2016</v>
      </c>
      <c r="C150" s="117" t="s">
        <v>55</v>
      </c>
      <c r="D150" s="114">
        <f>SUM(D143:D149)</f>
        <v>449</v>
      </c>
    </row>
    <row r="151" spans="1:4" x14ac:dyDescent="0.3">
      <c r="B151" s="117"/>
      <c r="C151" s="117"/>
      <c r="D151" s="114"/>
    </row>
    <row r="152" spans="1:4" x14ac:dyDescent="0.3">
      <c r="B152" s="117"/>
      <c r="C152" s="117"/>
    </row>
    <row r="153" spans="1:4" x14ac:dyDescent="0.3">
      <c r="B153" s="105" t="s">
        <v>61</v>
      </c>
    </row>
    <row r="154" spans="1:4" x14ac:dyDescent="0.3">
      <c r="B154" s="134" t="s">
        <v>58</v>
      </c>
      <c r="C154" s="104" t="s">
        <v>59</v>
      </c>
      <c r="D154" s="107" t="s">
        <v>60</v>
      </c>
    </row>
    <row r="155" spans="1:4" x14ac:dyDescent="0.3">
      <c r="A155" s="104" t="str">
        <f>B155&amp;C155</f>
        <v>2009Betsi Cadwaladr ULHB</v>
      </c>
      <c r="B155" s="108">
        <v>2009</v>
      </c>
      <c r="C155" s="110" t="s">
        <v>36</v>
      </c>
      <c r="D155" s="173">
        <v>699536</v>
      </c>
    </row>
    <row r="156" spans="1:4" x14ac:dyDescent="0.3">
      <c r="A156" s="104" t="str">
        <f t="shared" ref="A156:A218" si="173">B156&amp;C156</f>
        <v>2009Powys Teaching LHB</v>
      </c>
      <c r="B156" s="108">
        <v>2009</v>
      </c>
      <c r="C156" s="110" t="s">
        <v>40</v>
      </c>
      <c r="D156" s="173">
        <v>137279</v>
      </c>
    </row>
    <row r="157" spans="1:4" x14ac:dyDescent="0.3">
      <c r="A157" s="104" t="str">
        <f t="shared" si="173"/>
        <v>2009Hywel Dda LHB</v>
      </c>
      <c r="B157" s="108">
        <v>2009</v>
      </c>
      <c r="C157" s="110" t="s">
        <v>39</v>
      </c>
      <c r="D157" s="173">
        <v>387922</v>
      </c>
    </row>
    <row r="158" spans="1:4" x14ac:dyDescent="0.3">
      <c r="A158" s="104" t="str">
        <f t="shared" si="173"/>
        <v>2009ABM ULHB</v>
      </c>
      <c r="B158" s="108">
        <v>2009</v>
      </c>
      <c r="C158" s="110" t="s">
        <v>34</v>
      </c>
      <c r="D158" s="173">
        <v>537903</v>
      </c>
    </row>
    <row r="159" spans="1:4" x14ac:dyDescent="0.3">
      <c r="A159" s="104" t="str">
        <f t="shared" si="173"/>
        <v>2009Cwm Taf LHB</v>
      </c>
      <c r="B159" s="108">
        <v>2009</v>
      </c>
      <c r="C159" s="111" t="s">
        <v>38</v>
      </c>
      <c r="D159" s="173">
        <v>302404</v>
      </c>
    </row>
    <row r="160" spans="1:4" ht="15" customHeight="1" x14ac:dyDescent="0.3">
      <c r="A160" s="104" t="str">
        <f t="shared" si="173"/>
        <v>2009Cardiff &amp; Vale ULHB</v>
      </c>
      <c r="B160" s="108">
        <v>2009</v>
      </c>
      <c r="C160" s="110" t="s">
        <v>37</v>
      </c>
      <c r="D160" s="173">
        <v>487441</v>
      </c>
    </row>
    <row r="161" spans="1:10" x14ac:dyDescent="0.3">
      <c r="A161" s="104" t="str">
        <f t="shared" si="173"/>
        <v>2009Aneurin Bevan LHB</v>
      </c>
      <c r="B161" s="108">
        <v>2009</v>
      </c>
      <c r="C161" s="110" t="s">
        <v>35</v>
      </c>
      <c r="D161" s="173">
        <v>595065</v>
      </c>
    </row>
    <row r="162" spans="1:10" x14ac:dyDescent="0.3">
      <c r="A162" s="104" t="str">
        <f t="shared" si="173"/>
        <v>2009Wales</v>
      </c>
      <c r="B162" s="108">
        <v>2009</v>
      </c>
      <c r="C162" s="111" t="s">
        <v>55</v>
      </c>
      <c r="D162" s="173">
        <v>3147550</v>
      </c>
    </row>
    <row r="163" spans="1:10" x14ac:dyDescent="0.3">
      <c r="A163" s="104" t="str">
        <f t="shared" si="173"/>
        <v>2010Betsi Cadwaladr ULHB</v>
      </c>
      <c r="B163" s="108">
        <v>2010</v>
      </c>
      <c r="C163" s="110" t="s">
        <v>36</v>
      </c>
      <c r="D163" s="173">
        <v>702673</v>
      </c>
      <c r="J163" s="150"/>
    </row>
    <row r="164" spans="1:10" x14ac:dyDescent="0.3">
      <c r="A164" s="104" t="str">
        <f t="shared" si="173"/>
        <v>2010Powys Teaching LHB</v>
      </c>
      <c r="B164" s="108">
        <v>2010</v>
      </c>
      <c r="C164" s="110" t="s">
        <v>40</v>
      </c>
      <c r="D164" s="173">
        <v>137525</v>
      </c>
      <c r="J164" s="150"/>
    </row>
    <row r="165" spans="1:10" x14ac:dyDescent="0.3">
      <c r="A165" s="104" t="str">
        <f t="shared" si="173"/>
        <v>2010Hywel Dda LHB</v>
      </c>
      <c r="B165" s="108">
        <v>2010</v>
      </c>
      <c r="C165" s="110" t="s">
        <v>39</v>
      </c>
      <c r="D165" s="173">
        <v>389356</v>
      </c>
      <c r="J165" s="150"/>
    </row>
    <row r="166" spans="1:10" x14ac:dyDescent="0.3">
      <c r="A166" s="104" t="str">
        <f t="shared" si="173"/>
        <v>2010ABM ULHB</v>
      </c>
      <c r="B166" s="108">
        <v>2010</v>
      </c>
      <c r="C166" s="110" t="s">
        <v>34</v>
      </c>
      <c r="D166" s="173">
        <v>539762</v>
      </c>
      <c r="J166" s="150"/>
    </row>
    <row r="167" spans="1:10" x14ac:dyDescent="0.3">
      <c r="A167" s="104" t="str">
        <f t="shared" si="173"/>
        <v>2010Cwm Taf LHB</v>
      </c>
      <c r="B167" s="108">
        <v>2010</v>
      </c>
      <c r="C167" s="111" t="s">
        <v>38</v>
      </c>
      <c r="D167" s="173">
        <v>303091</v>
      </c>
      <c r="J167" s="150"/>
    </row>
    <row r="168" spans="1:10" x14ac:dyDescent="0.3">
      <c r="A168" s="104" t="str">
        <f t="shared" si="173"/>
        <v>2010Cardiff &amp; Vale ULHB</v>
      </c>
      <c r="B168" s="108">
        <v>2010</v>
      </c>
      <c r="C168" s="110" t="s">
        <v>37</v>
      </c>
      <c r="D168" s="173">
        <v>491172</v>
      </c>
      <c r="J168" s="150"/>
    </row>
    <row r="169" spans="1:10" x14ac:dyDescent="0.3">
      <c r="A169" s="104" t="str">
        <f t="shared" si="173"/>
        <v>2010Aneurin Bevan LHB</v>
      </c>
      <c r="B169" s="108">
        <v>2010</v>
      </c>
      <c r="C169" s="110" t="s">
        <v>35</v>
      </c>
      <c r="D169" s="173">
        <v>592113</v>
      </c>
      <c r="J169" s="150"/>
    </row>
    <row r="170" spans="1:10" x14ac:dyDescent="0.3">
      <c r="A170" s="104" t="str">
        <f t="shared" si="173"/>
        <v>2010Wales</v>
      </c>
      <c r="B170" s="108">
        <v>2010</v>
      </c>
      <c r="C170" s="111" t="s">
        <v>55</v>
      </c>
      <c r="D170" s="173">
        <v>3155692</v>
      </c>
      <c r="J170" s="153"/>
    </row>
    <row r="171" spans="1:10" x14ac:dyDescent="0.3">
      <c r="A171" s="104" t="str">
        <f t="shared" si="173"/>
        <v>2011Betsi Cadwaladr ULHB</v>
      </c>
      <c r="B171" s="108">
        <v>2011</v>
      </c>
      <c r="C171" s="110" t="s">
        <v>36</v>
      </c>
      <c r="D171" s="174">
        <v>704259</v>
      </c>
      <c r="G171" s="149"/>
    </row>
    <row r="172" spans="1:10" x14ac:dyDescent="0.3">
      <c r="A172" s="104" t="str">
        <f t="shared" si="173"/>
        <v>2011Powys Teaching LHB</v>
      </c>
      <c r="B172" s="108">
        <v>2011</v>
      </c>
      <c r="C172" s="110" t="s">
        <v>40</v>
      </c>
      <c r="D172" s="175">
        <v>138580</v>
      </c>
      <c r="G172" s="149"/>
    </row>
    <row r="173" spans="1:10" x14ac:dyDescent="0.3">
      <c r="A173" s="104" t="str">
        <f t="shared" si="173"/>
        <v>2011Hywel Dda LHB</v>
      </c>
      <c r="B173" s="108">
        <v>2011</v>
      </c>
      <c r="C173" s="110" t="s">
        <v>39</v>
      </c>
      <c r="D173" s="175">
        <v>390645</v>
      </c>
      <c r="G173" s="149"/>
    </row>
    <row r="174" spans="1:10" x14ac:dyDescent="0.3">
      <c r="A174" s="104" t="str">
        <f t="shared" si="173"/>
        <v>2011ABM ULHB</v>
      </c>
      <c r="B174" s="108">
        <v>2011</v>
      </c>
      <c r="C174" s="110" t="s">
        <v>34</v>
      </c>
      <c r="D174" s="175">
        <v>541356</v>
      </c>
      <c r="G174" s="149"/>
    </row>
    <row r="175" spans="1:10" x14ac:dyDescent="0.3">
      <c r="A175" s="104" t="str">
        <f t="shared" si="173"/>
        <v>2011Cwm Taf LHB</v>
      </c>
      <c r="B175" s="108">
        <v>2011</v>
      </c>
      <c r="C175" s="111" t="s">
        <v>38</v>
      </c>
      <c r="D175" s="175">
        <v>303942</v>
      </c>
      <c r="G175" s="151"/>
    </row>
    <row r="176" spans="1:10" x14ac:dyDescent="0.3">
      <c r="A176" s="104" t="str">
        <f t="shared" si="173"/>
        <v>2011Cardiff &amp; Vale ULHB</v>
      </c>
      <c r="B176" s="108">
        <v>2011</v>
      </c>
      <c r="C176" s="110" t="s">
        <v>37</v>
      </c>
      <c r="D176" s="175">
        <v>494659</v>
      </c>
      <c r="G176" s="149"/>
    </row>
    <row r="177" spans="1:10" x14ac:dyDescent="0.3">
      <c r="A177" s="104" t="str">
        <f t="shared" si="173"/>
        <v>2011Aneurin Bevan LHB</v>
      </c>
      <c r="B177" s="108">
        <v>2011</v>
      </c>
      <c r="C177" s="110" t="s">
        <v>35</v>
      </c>
      <c r="D177" s="175">
        <v>595280</v>
      </c>
      <c r="G177" s="149"/>
    </row>
    <row r="178" spans="1:10" x14ac:dyDescent="0.3">
      <c r="A178" s="104" t="str">
        <f t="shared" si="173"/>
        <v>2011Wales</v>
      </c>
      <c r="B178" s="108">
        <v>2011</v>
      </c>
      <c r="C178" s="111" t="s">
        <v>55</v>
      </c>
      <c r="D178" s="176">
        <v>3168721</v>
      </c>
      <c r="G178" s="152"/>
    </row>
    <row r="179" spans="1:10" x14ac:dyDescent="0.3">
      <c r="A179" s="104" t="str">
        <f t="shared" si="173"/>
        <v>2012Betsi Cadwaladr ULHB</v>
      </c>
      <c r="B179" s="108">
        <v>2012</v>
      </c>
      <c r="C179" s="110" t="s">
        <v>36</v>
      </c>
      <c r="D179" s="175">
        <v>706759</v>
      </c>
    </row>
    <row r="180" spans="1:10" x14ac:dyDescent="0.3">
      <c r="A180" s="104" t="str">
        <f t="shared" si="173"/>
        <v>2012Powys Teaching LHB</v>
      </c>
      <c r="B180" s="108">
        <v>2012</v>
      </c>
      <c r="C180" s="110" t="s">
        <v>40</v>
      </c>
      <c r="D180" s="175">
        <v>138715</v>
      </c>
    </row>
    <row r="181" spans="1:10" x14ac:dyDescent="0.3">
      <c r="A181" s="104" t="str">
        <f t="shared" si="173"/>
        <v>2012Hywel Dda LHB</v>
      </c>
      <c r="B181" s="108">
        <v>2012</v>
      </c>
      <c r="C181" s="110" t="s">
        <v>39</v>
      </c>
      <c r="D181" s="175">
        <v>392512</v>
      </c>
    </row>
    <row r="182" spans="1:10" x14ac:dyDescent="0.3">
      <c r="A182" s="104" t="str">
        <f t="shared" si="173"/>
        <v>2012ABM ULHB</v>
      </c>
      <c r="B182" s="108">
        <v>2012</v>
      </c>
      <c r="C182" s="110" t="s">
        <v>34</v>
      </c>
      <c r="D182" s="175">
        <v>543857</v>
      </c>
    </row>
    <row r="183" spans="1:10" x14ac:dyDescent="0.3">
      <c r="A183" s="104" t="str">
        <f t="shared" si="173"/>
        <v>2012Cwm Taf LHB</v>
      </c>
      <c r="B183" s="108">
        <v>2012</v>
      </c>
      <c r="C183" s="111" t="s">
        <v>38</v>
      </c>
      <c r="D183" s="175">
        <v>304579</v>
      </c>
      <c r="J183" s="182" t="s">
        <v>34</v>
      </c>
    </row>
    <row r="184" spans="1:10" x14ac:dyDescent="0.3">
      <c r="A184" s="104" t="str">
        <f t="shared" si="173"/>
        <v>2012Cardiff &amp; Vale ULHB</v>
      </c>
      <c r="B184" s="108">
        <v>2012</v>
      </c>
      <c r="C184" s="110" t="s">
        <v>37</v>
      </c>
      <c r="D184" s="175">
        <v>500402</v>
      </c>
      <c r="J184" s="183" t="s">
        <v>35</v>
      </c>
    </row>
    <row r="185" spans="1:10" x14ac:dyDescent="0.3">
      <c r="A185" s="104" t="str">
        <f t="shared" si="173"/>
        <v>2012Aneurin Bevan LHB</v>
      </c>
      <c r="B185" s="108">
        <v>2012</v>
      </c>
      <c r="C185" s="110" t="s">
        <v>35</v>
      </c>
      <c r="D185" s="175">
        <v>598714</v>
      </c>
      <c r="J185" s="183" t="s">
        <v>36</v>
      </c>
    </row>
    <row r="186" spans="1:10" x14ac:dyDescent="0.3">
      <c r="A186" s="104" t="str">
        <f t="shared" si="173"/>
        <v>2012Wales</v>
      </c>
      <c r="B186" s="108">
        <v>2012</v>
      </c>
      <c r="C186" s="111" t="s">
        <v>55</v>
      </c>
      <c r="D186" s="173">
        <v>3185538</v>
      </c>
      <c r="J186" s="183" t="s">
        <v>37</v>
      </c>
    </row>
    <row r="187" spans="1:10" x14ac:dyDescent="0.3">
      <c r="A187" s="104" t="str">
        <f t="shared" si="173"/>
        <v>2013Betsi Cadwaladr ULHB</v>
      </c>
      <c r="B187" s="109">
        <v>2013</v>
      </c>
      <c r="C187" s="110" t="s">
        <v>36</v>
      </c>
      <c r="D187" s="150">
        <v>705531</v>
      </c>
      <c r="J187" s="183" t="s">
        <v>38</v>
      </c>
    </row>
    <row r="188" spans="1:10" x14ac:dyDescent="0.3">
      <c r="A188" s="104" t="str">
        <f t="shared" si="173"/>
        <v>2013Powys Teaching LHB</v>
      </c>
      <c r="B188" s="108">
        <v>2013</v>
      </c>
      <c r="C188" s="113" t="s">
        <v>40</v>
      </c>
      <c r="D188" s="175">
        <v>138499</v>
      </c>
      <c r="J188" s="183" t="s">
        <v>39</v>
      </c>
    </row>
    <row r="189" spans="1:10" x14ac:dyDescent="0.3">
      <c r="A189" s="104" t="str">
        <f t="shared" si="173"/>
        <v>2013Hywel Dda LHB</v>
      </c>
      <c r="B189" s="108">
        <v>2013</v>
      </c>
      <c r="C189" s="113" t="s">
        <v>39</v>
      </c>
      <c r="D189" s="175">
        <v>391577</v>
      </c>
      <c r="J189" s="183" t="s">
        <v>40</v>
      </c>
    </row>
    <row r="190" spans="1:10" x14ac:dyDescent="0.3">
      <c r="A190" s="104" t="str">
        <f t="shared" si="173"/>
        <v>2013ABM ULHB</v>
      </c>
      <c r="B190" s="108">
        <v>2013</v>
      </c>
      <c r="C190" s="110" t="s">
        <v>34</v>
      </c>
      <c r="D190" s="175">
        <v>542858</v>
      </c>
      <c r="J190" s="184" t="s">
        <v>169</v>
      </c>
    </row>
    <row r="191" spans="1:10" x14ac:dyDescent="0.3">
      <c r="A191" s="104" t="str">
        <f t="shared" si="173"/>
        <v>2013Cwm Taf LHB</v>
      </c>
      <c r="B191" s="108">
        <v>2013</v>
      </c>
      <c r="C191" s="113" t="s">
        <v>38</v>
      </c>
      <c r="D191" s="175">
        <v>304586</v>
      </c>
    </row>
    <row r="192" spans="1:10" x14ac:dyDescent="0.3">
      <c r="A192" s="104" t="str">
        <f t="shared" si="173"/>
        <v>2013Cardiff &amp; Vale ULHB</v>
      </c>
      <c r="B192" s="108">
        <v>2013</v>
      </c>
      <c r="C192" s="197" t="s">
        <v>37</v>
      </c>
      <c r="D192" s="175">
        <v>503190</v>
      </c>
    </row>
    <row r="193" spans="1:42" x14ac:dyDescent="0.3">
      <c r="A193" s="104" t="str">
        <f t="shared" si="173"/>
        <v>2013Aneurin Bevan LHB</v>
      </c>
      <c r="B193" s="108">
        <v>2013</v>
      </c>
      <c r="C193" s="113" t="s">
        <v>35</v>
      </c>
      <c r="D193" s="175">
        <v>598019</v>
      </c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134"/>
    </row>
    <row r="194" spans="1:42" x14ac:dyDescent="0.3">
      <c r="A194" s="104" t="str">
        <f t="shared" si="173"/>
        <v>2013Wales</v>
      </c>
      <c r="B194" s="108">
        <v>2013</v>
      </c>
      <c r="C194" s="111" t="s">
        <v>55</v>
      </c>
      <c r="D194" s="176">
        <v>3184260</v>
      </c>
      <c r="K194" s="65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134"/>
    </row>
    <row r="195" spans="1:42" x14ac:dyDescent="0.3">
      <c r="A195" s="104" t="str">
        <f t="shared" si="173"/>
        <v>2014Betsi Cadwaladr ULHB</v>
      </c>
      <c r="B195" s="109">
        <v>2014</v>
      </c>
      <c r="C195" s="110" t="s">
        <v>36</v>
      </c>
      <c r="D195" s="125">
        <v>705551</v>
      </c>
      <c r="K195" s="65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134"/>
    </row>
    <row r="196" spans="1:42" x14ac:dyDescent="0.3">
      <c r="A196" s="104" t="str">
        <f t="shared" si="173"/>
        <v>2014Powys Teaching LHB</v>
      </c>
      <c r="B196" s="108">
        <v>2014</v>
      </c>
      <c r="C196" s="113" t="s">
        <v>40</v>
      </c>
      <c r="D196" s="125">
        <v>131278</v>
      </c>
      <c r="K196" s="65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134"/>
    </row>
    <row r="197" spans="1:42" x14ac:dyDescent="0.3">
      <c r="A197" s="104" t="str">
        <f t="shared" si="173"/>
        <v>2014Hywel Dda LHB</v>
      </c>
      <c r="B197" s="109">
        <v>2014</v>
      </c>
      <c r="C197" s="113" t="s">
        <v>39</v>
      </c>
      <c r="D197" s="125">
        <v>392115</v>
      </c>
      <c r="K197" s="65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134"/>
    </row>
    <row r="198" spans="1:42" x14ac:dyDescent="0.3">
      <c r="A198" s="104" t="str">
        <f t="shared" si="173"/>
        <v>2014ABM ULHB</v>
      </c>
      <c r="B198" s="108">
        <v>2014</v>
      </c>
      <c r="C198" s="110" t="s">
        <v>34</v>
      </c>
      <c r="D198" s="125">
        <v>546018</v>
      </c>
      <c r="K198" s="65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134"/>
    </row>
    <row r="199" spans="1:42" x14ac:dyDescent="0.3">
      <c r="A199" s="104" t="str">
        <f t="shared" si="173"/>
        <v>2014Cwm Taf LHB</v>
      </c>
      <c r="B199" s="109">
        <v>2014</v>
      </c>
      <c r="C199" s="113" t="s">
        <v>38</v>
      </c>
      <c r="D199" s="125">
        <v>304746</v>
      </c>
      <c r="K199" s="65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134"/>
    </row>
    <row r="200" spans="1:42" ht="15.75" customHeight="1" x14ac:dyDescent="0.3">
      <c r="A200" s="104" t="str">
        <f t="shared" si="173"/>
        <v>2014Cardiff &amp; Vale ULHB</v>
      </c>
      <c r="B200" s="108">
        <v>2014</v>
      </c>
      <c r="C200" s="197" t="s">
        <v>37</v>
      </c>
      <c r="D200" s="125">
        <v>506833</v>
      </c>
      <c r="K200" s="65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134"/>
    </row>
    <row r="201" spans="1:42" ht="15.75" customHeight="1" x14ac:dyDescent="0.3">
      <c r="A201" s="104" t="str">
        <f t="shared" si="173"/>
        <v>2014Aneurin Bevan LHB</v>
      </c>
      <c r="B201" s="109">
        <v>2014</v>
      </c>
      <c r="C201" s="113" t="s">
        <v>35</v>
      </c>
      <c r="D201" s="125">
        <v>578976</v>
      </c>
    </row>
    <row r="202" spans="1:42" x14ac:dyDescent="0.3">
      <c r="A202" s="104" t="str">
        <f t="shared" si="173"/>
        <v>2014Wales</v>
      </c>
      <c r="B202" s="108">
        <v>2014</v>
      </c>
      <c r="C202" s="111" t="s">
        <v>55</v>
      </c>
      <c r="D202" s="125">
        <v>3165517</v>
      </c>
    </row>
    <row r="203" spans="1:42" x14ac:dyDescent="0.3">
      <c r="A203" s="104" t="str">
        <f t="shared" si="173"/>
        <v>2015Betsi Cadwaladr ULHB</v>
      </c>
      <c r="B203" s="109">
        <v>2015</v>
      </c>
      <c r="C203" s="110" t="s">
        <v>36</v>
      </c>
      <c r="D203" s="125">
        <v>706818</v>
      </c>
    </row>
    <row r="204" spans="1:42" x14ac:dyDescent="0.3">
      <c r="A204" s="104" t="str">
        <f t="shared" si="173"/>
        <v>2015Powys Teaching LHB</v>
      </c>
      <c r="B204" s="108">
        <v>2015</v>
      </c>
      <c r="C204" s="113" t="s">
        <v>40</v>
      </c>
      <c r="D204" s="125">
        <v>138471</v>
      </c>
    </row>
    <row r="205" spans="1:42" x14ac:dyDescent="0.3">
      <c r="A205" s="104" t="str">
        <f t="shared" si="173"/>
        <v>2015Hywel Dda LHB</v>
      </c>
      <c r="B205" s="109">
        <v>2015</v>
      </c>
      <c r="C205" s="113" t="s">
        <v>39</v>
      </c>
      <c r="D205" s="125">
        <v>392034</v>
      </c>
    </row>
    <row r="206" spans="1:42" x14ac:dyDescent="0.3">
      <c r="A206" s="104" t="str">
        <f t="shared" si="173"/>
        <v>2015ABM ULHB</v>
      </c>
      <c r="B206" s="108">
        <v>2015</v>
      </c>
      <c r="C206" s="110" t="s">
        <v>34</v>
      </c>
      <c r="D206" s="125">
        <v>547563</v>
      </c>
    </row>
    <row r="207" spans="1:42" x14ac:dyDescent="0.3">
      <c r="A207" s="104" t="str">
        <f t="shared" si="173"/>
        <v>2015Cwm Taf LHB</v>
      </c>
      <c r="B207" s="109">
        <v>2015</v>
      </c>
      <c r="C207" s="113" t="s">
        <v>38</v>
      </c>
      <c r="D207" s="125">
        <v>304636</v>
      </c>
      <c r="G207" s="155" t="s">
        <v>76</v>
      </c>
      <c r="J207" s="119">
        <v>2009</v>
      </c>
      <c r="K207" s="119">
        <v>2012</v>
      </c>
      <c r="L207" s="119">
        <v>2014</v>
      </c>
      <c r="M207" s="119">
        <v>2015</v>
      </c>
      <c r="N207" s="119">
        <v>2016</v>
      </c>
    </row>
    <row r="208" spans="1:42" x14ac:dyDescent="0.3">
      <c r="A208" s="104" t="str">
        <f t="shared" si="173"/>
        <v>2015Cardiff &amp; Vale ULHB</v>
      </c>
      <c r="B208" s="108">
        <v>2015</v>
      </c>
      <c r="C208" s="197" t="s">
        <v>37</v>
      </c>
      <c r="D208" s="125">
        <v>510544</v>
      </c>
      <c r="G208" s="135" t="s">
        <v>71</v>
      </c>
      <c r="J208" s="104">
        <v>650</v>
      </c>
      <c r="K208" s="104">
        <v>661</v>
      </c>
      <c r="L208" s="104">
        <v>604</v>
      </c>
      <c r="M208" s="104">
        <v>389</v>
      </c>
      <c r="N208" s="104">
        <v>272</v>
      </c>
    </row>
    <row r="209" spans="1:18" x14ac:dyDescent="0.3">
      <c r="A209" s="104" t="str">
        <f t="shared" si="173"/>
        <v>2015Aneurin Bevan LHB</v>
      </c>
      <c r="B209" s="109">
        <v>2015</v>
      </c>
      <c r="C209" s="113" t="s">
        <v>35</v>
      </c>
      <c r="D209" s="125">
        <v>601625</v>
      </c>
      <c r="G209" s="135" t="s">
        <v>72</v>
      </c>
      <c r="J209" s="104">
        <v>167.5</v>
      </c>
      <c r="K209" s="104">
        <v>262</v>
      </c>
      <c r="L209" s="104">
        <v>59</v>
      </c>
    </row>
    <row r="210" spans="1:18" x14ac:dyDescent="0.3">
      <c r="A210" s="104" t="str">
        <f t="shared" si="173"/>
        <v>2015Wales</v>
      </c>
      <c r="B210" s="108">
        <v>2015</v>
      </c>
      <c r="C210" s="111" t="s">
        <v>55</v>
      </c>
      <c r="D210" s="125">
        <v>3201691</v>
      </c>
      <c r="E210" s="125"/>
      <c r="G210" s="135" t="s">
        <v>74</v>
      </c>
      <c r="J210" s="104">
        <v>36</v>
      </c>
      <c r="K210" s="104">
        <v>44</v>
      </c>
      <c r="L210" s="116" t="s">
        <v>94</v>
      </c>
    </row>
    <row r="211" spans="1:18" x14ac:dyDescent="0.3">
      <c r="A211" s="104" t="str">
        <f t="shared" si="173"/>
        <v>2016Betsi Cadwaladr ULHB</v>
      </c>
      <c r="B211" s="108">
        <v>2016</v>
      </c>
      <c r="C211" s="110" t="s">
        <v>36</v>
      </c>
      <c r="D211" s="177">
        <v>706892</v>
      </c>
      <c r="G211" s="104" t="s">
        <v>90</v>
      </c>
      <c r="L211" s="104">
        <v>157</v>
      </c>
      <c r="M211" s="104">
        <v>102</v>
      </c>
      <c r="N211" s="104">
        <v>117</v>
      </c>
    </row>
    <row r="212" spans="1:18" x14ac:dyDescent="0.3">
      <c r="A212" s="104" t="str">
        <f t="shared" si="173"/>
        <v>2016Powys Teaching LHB</v>
      </c>
      <c r="B212" s="108">
        <v>2016</v>
      </c>
      <c r="C212" s="113" t="s">
        <v>40</v>
      </c>
      <c r="D212" s="177">
        <v>138328</v>
      </c>
      <c r="G212" s="136" t="s">
        <v>73</v>
      </c>
      <c r="J212" s="104">
        <v>146.5</v>
      </c>
      <c r="K212" s="104">
        <v>33</v>
      </c>
      <c r="L212" s="104">
        <v>33</v>
      </c>
    </row>
    <row r="213" spans="1:18" x14ac:dyDescent="0.3">
      <c r="A213" s="104" t="str">
        <f t="shared" si="173"/>
        <v>2016Hywel Dda LHB</v>
      </c>
      <c r="B213" s="108">
        <v>2016</v>
      </c>
      <c r="C213" s="113" t="s">
        <v>39</v>
      </c>
      <c r="D213" s="177">
        <v>392129</v>
      </c>
      <c r="G213" s="104" t="s">
        <v>89</v>
      </c>
      <c r="L213" s="104">
        <v>116</v>
      </c>
    </row>
    <row r="214" spans="1:18" x14ac:dyDescent="0.3">
      <c r="A214" s="104" t="str">
        <f t="shared" si="173"/>
        <v>2016ABM ULHB</v>
      </c>
      <c r="B214" s="108">
        <v>2016</v>
      </c>
      <c r="C214" s="110" t="s">
        <v>34</v>
      </c>
      <c r="D214" s="177">
        <v>549990</v>
      </c>
      <c r="G214" s="104" t="s">
        <v>147</v>
      </c>
      <c r="M214" s="104">
        <v>18</v>
      </c>
      <c r="N214" s="104">
        <v>18</v>
      </c>
    </row>
    <row r="215" spans="1:18" x14ac:dyDescent="0.3">
      <c r="A215" s="104" t="str">
        <f t="shared" si="173"/>
        <v>2016Cwm Taf LHB</v>
      </c>
      <c r="B215" s="108">
        <v>2016</v>
      </c>
      <c r="C215" s="113" t="s">
        <v>38</v>
      </c>
      <c r="D215" s="177">
        <v>305270</v>
      </c>
      <c r="G215" s="180" t="s">
        <v>163</v>
      </c>
      <c r="J215" s="119"/>
      <c r="K215" s="119"/>
      <c r="L215" s="119"/>
      <c r="M215" s="104">
        <v>160</v>
      </c>
      <c r="N215" s="104">
        <v>160</v>
      </c>
    </row>
    <row r="216" spans="1:18" x14ac:dyDescent="0.3">
      <c r="A216" s="104" t="str">
        <f t="shared" si="173"/>
        <v>2016Cardiff &amp; Vale ULHB</v>
      </c>
      <c r="B216" s="108">
        <v>2016</v>
      </c>
      <c r="C216" s="197" t="s">
        <v>37</v>
      </c>
      <c r="D216" s="177">
        <v>513892</v>
      </c>
    </row>
    <row r="217" spans="1:18" x14ac:dyDescent="0.3">
      <c r="A217" s="104" t="str">
        <f t="shared" si="173"/>
        <v>2016Aneurin Bevan LHB</v>
      </c>
      <c r="B217" s="108">
        <v>2016</v>
      </c>
      <c r="C217" s="113" t="s">
        <v>35</v>
      </c>
      <c r="D217" s="177">
        <v>606639</v>
      </c>
    </row>
    <row r="218" spans="1:18" x14ac:dyDescent="0.3">
      <c r="A218" s="104" t="str">
        <f t="shared" si="173"/>
        <v>2016Wales</v>
      </c>
      <c r="B218" s="108">
        <v>2016</v>
      </c>
      <c r="C218" s="111" t="s">
        <v>55</v>
      </c>
      <c r="D218" s="125">
        <f>SUM(D211:D217)</f>
        <v>3213140</v>
      </c>
      <c r="G218" s="135" t="s">
        <v>75</v>
      </c>
      <c r="J218" s="104">
        <v>1000</v>
      </c>
      <c r="K218" s="104">
        <v>1000</v>
      </c>
      <c r="L218" s="104">
        <v>969</v>
      </c>
      <c r="M218" s="104">
        <v>669</v>
      </c>
      <c r="N218" s="104">
        <f>N215+N214+N211+N208</f>
        <v>567</v>
      </c>
    </row>
    <row r="219" spans="1:18" x14ac:dyDescent="0.3">
      <c r="B219" s="108"/>
      <c r="C219" s="111"/>
      <c r="D219" s="112"/>
      <c r="O219" s="154"/>
      <c r="P219" s="154"/>
      <c r="Q219" s="154"/>
      <c r="R219" s="154"/>
    </row>
    <row r="220" spans="1:18" hidden="1" x14ac:dyDescent="0.3">
      <c r="B220" s="119" t="s">
        <v>77</v>
      </c>
      <c r="D220" s="131" t="s">
        <v>62</v>
      </c>
      <c r="O220" s="156"/>
      <c r="P220" s="156"/>
      <c r="Q220" s="156"/>
      <c r="R220" s="156"/>
    </row>
    <row r="221" spans="1:18" hidden="1" x14ac:dyDescent="0.3">
      <c r="B221" s="104">
        <v>2015</v>
      </c>
      <c r="C221" s="104" t="s">
        <v>36</v>
      </c>
      <c r="D221" s="131">
        <v>657.54857706251039</v>
      </c>
      <c r="O221" s="156"/>
      <c r="P221" s="156"/>
      <c r="Q221" s="156"/>
      <c r="R221" s="156"/>
    </row>
    <row r="222" spans="1:18" hidden="1" x14ac:dyDescent="0.3">
      <c r="B222" s="104">
        <v>2015</v>
      </c>
      <c r="C222" s="104" t="s">
        <v>40</v>
      </c>
      <c r="D222" s="131">
        <v>659.0636022527583</v>
      </c>
      <c r="O222" s="156"/>
      <c r="P222" s="156"/>
      <c r="Q222" s="156"/>
      <c r="R222" s="156"/>
    </row>
    <row r="223" spans="1:18" hidden="1" x14ac:dyDescent="0.3">
      <c r="B223" s="104">
        <v>2015</v>
      </c>
      <c r="C223" s="104" t="s">
        <v>39</v>
      </c>
      <c r="D223" s="131">
        <v>662.51325859616691</v>
      </c>
      <c r="O223" s="156"/>
      <c r="P223" s="156"/>
      <c r="Q223" s="156"/>
      <c r="R223" s="156"/>
    </row>
    <row r="224" spans="1:18" hidden="1" x14ac:dyDescent="0.3">
      <c r="B224" s="104">
        <v>2015</v>
      </c>
      <c r="C224" s="104" t="s">
        <v>34</v>
      </c>
      <c r="D224" s="131">
        <v>660.65577314209497</v>
      </c>
      <c r="O224" s="156"/>
      <c r="P224" s="156"/>
      <c r="Q224" s="156"/>
      <c r="R224" s="156"/>
    </row>
    <row r="225" spans="2:18" hidden="1" x14ac:dyDescent="0.3">
      <c r="B225" s="104">
        <v>2015</v>
      </c>
      <c r="C225" s="104" t="s">
        <v>37</v>
      </c>
      <c r="D225" s="131">
        <v>662.33758895085646</v>
      </c>
      <c r="O225" s="156"/>
      <c r="P225" s="156"/>
      <c r="Q225" s="156"/>
      <c r="R225" s="156"/>
    </row>
    <row r="226" spans="2:18" hidden="1" x14ac:dyDescent="0.3">
      <c r="B226" s="104">
        <v>2015</v>
      </c>
      <c r="C226" s="104" t="s">
        <v>38</v>
      </c>
      <c r="D226" s="131">
        <v>665.47265578145482</v>
      </c>
      <c r="O226" s="156"/>
      <c r="P226" s="156"/>
      <c r="Q226" s="156"/>
      <c r="R226" s="156"/>
    </row>
    <row r="227" spans="2:18" hidden="1" x14ac:dyDescent="0.3">
      <c r="B227" s="104">
        <v>2015</v>
      </c>
      <c r="C227" s="104" t="s">
        <v>35</v>
      </c>
      <c r="D227" s="131">
        <v>662.44116060643807</v>
      </c>
      <c r="O227" s="156"/>
      <c r="P227" s="156"/>
      <c r="Q227" s="156"/>
      <c r="R227" s="156"/>
    </row>
    <row r="228" spans="2:18" hidden="1" x14ac:dyDescent="0.3">
      <c r="B228" s="104">
        <v>2015</v>
      </c>
      <c r="C228" s="104" t="s">
        <v>55</v>
      </c>
      <c r="D228" s="131">
        <v>661.29503679775371</v>
      </c>
      <c r="O228" s="156"/>
      <c r="P228" s="156"/>
      <c r="Q228" s="156"/>
      <c r="R228" s="156"/>
    </row>
    <row r="229" spans="2:18" hidden="1" x14ac:dyDescent="0.3">
      <c r="B229" s="104">
        <v>2014</v>
      </c>
      <c r="C229" s="118" t="s">
        <v>36</v>
      </c>
      <c r="D229" s="157">
        <v>941.37433480511731</v>
      </c>
      <c r="O229" s="156"/>
      <c r="P229" s="156"/>
      <c r="Q229" s="156"/>
      <c r="R229" s="156"/>
    </row>
    <row r="230" spans="2:18" hidden="1" x14ac:dyDescent="0.3">
      <c r="B230" s="104">
        <v>2014</v>
      </c>
      <c r="C230" s="118" t="s">
        <v>40</v>
      </c>
      <c r="D230" s="157">
        <v>948.21649735911706</v>
      </c>
      <c r="O230" s="156"/>
      <c r="P230" s="156"/>
      <c r="Q230" s="156"/>
      <c r="R230" s="156"/>
    </row>
    <row r="231" spans="2:18" hidden="1" x14ac:dyDescent="0.3">
      <c r="B231" s="104">
        <v>2014</v>
      </c>
      <c r="C231" s="118" t="s">
        <v>39</v>
      </c>
      <c r="D231" s="157">
        <v>947.42803593903204</v>
      </c>
      <c r="O231" s="156"/>
      <c r="P231" s="156"/>
      <c r="Q231" s="156"/>
      <c r="R231" s="156"/>
    </row>
    <row r="232" spans="2:18" hidden="1" x14ac:dyDescent="0.3">
      <c r="B232" s="104">
        <v>2014</v>
      </c>
      <c r="C232" s="118" t="s">
        <v>34</v>
      </c>
      <c r="D232" s="157">
        <v>954.09748156472619</v>
      </c>
      <c r="O232" s="156"/>
      <c r="P232" s="156"/>
      <c r="Q232" s="156"/>
      <c r="R232" s="156"/>
    </row>
    <row r="233" spans="2:18" hidden="1" x14ac:dyDescent="0.3">
      <c r="B233" s="104">
        <v>2014</v>
      </c>
      <c r="C233" s="118" t="s">
        <v>37</v>
      </c>
      <c r="D233" s="157">
        <v>951.89211866637891</v>
      </c>
    </row>
    <row r="234" spans="2:18" hidden="1" x14ac:dyDescent="0.3">
      <c r="B234" s="104">
        <v>2014</v>
      </c>
      <c r="C234" s="118" t="s">
        <v>38</v>
      </c>
      <c r="D234" s="157">
        <v>955.95979876001354</v>
      </c>
    </row>
    <row r="235" spans="2:18" hidden="1" x14ac:dyDescent="0.3">
      <c r="B235" s="104">
        <v>2014</v>
      </c>
      <c r="C235" s="118" t="s">
        <v>35</v>
      </c>
      <c r="D235" s="157">
        <v>954.70467682339984</v>
      </c>
    </row>
    <row r="236" spans="2:18" hidden="1" x14ac:dyDescent="0.3">
      <c r="B236" s="104">
        <v>2014</v>
      </c>
      <c r="C236" s="118" t="s">
        <v>55</v>
      </c>
      <c r="D236" s="157">
        <v>950.86919745729642</v>
      </c>
      <c r="G236" s="155"/>
      <c r="J236" s="119"/>
      <c r="K236" s="119"/>
      <c r="L236" s="119"/>
    </row>
    <row r="237" spans="2:18" hidden="1" x14ac:dyDescent="0.3">
      <c r="B237" s="104">
        <v>2013</v>
      </c>
      <c r="C237" s="104" t="s">
        <v>55</v>
      </c>
      <c r="D237" s="158">
        <v>983.54479087600009</v>
      </c>
    </row>
    <row r="238" spans="2:18" hidden="1" x14ac:dyDescent="0.3">
      <c r="B238" s="104">
        <v>2013</v>
      </c>
      <c r="C238" s="104" t="s">
        <v>36</v>
      </c>
      <c r="D238" s="158">
        <v>977.43671168899994</v>
      </c>
    </row>
    <row r="239" spans="2:18" hidden="1" x14ac:dyDescent="0.3">
      <c r="B239" s="104">
        <v>2013</v>
      </c>
      <c r="C239" s="104" t="s">
        <v>40</v>
      </c>
      <c r="D239" s="158">
        <v>987.0066147440001</v>
      </c>
    </row>
    <row r="240" spans="2:18" hidden="1" x14ac:dyDescent="0.3">
      <c r="B240" s="104">
        <v>2013</v>
      </c>
      <c r="C240" s="104" t="s">
        <v>39</v>
      </c>
      <c r="D240" s="158">
        <v>975.47181247200024</v>
      </c>
    </row>
    <row r="241" spans="2:12" hidden="1" x14ac:dyDescent="0.3">
      <c r="B241" s="104">
        <v>2013</v>
      </c>
      <c r="C241" s="104" t="s">
        <v>34</v>
      </c>
      <c r="D241" s="158">
        <v>984.79642878899972</v>
      </c>
    </row>
    <row r="242" spans="2:12" hidden="1" x14ac:dyDescent="0.3">
      <c r="B242" s="104">
        <v>2013</v>
      </c>
      <c r="C242" s="104" t="s">
        <v>38</v>
      </c>
      <c r="D242" s="158">
        <v>984.02146307349994</v>
      </c>
      <c r="G242" s="136"/>
    </row>
    <row r="243" spans="2:12" hidden="1" x14ac:dyDescent="0.3">
      <c r="B243" s="104">
        <v>2013</v>
      </c>
      <c r="C243" s="104" t="s">
        <v>35</v>
      </c>
      <c r="D243" s="158">
        <v>986.74348224699997</v>
      </c>
      <c r="G243" s="159"/>
      <c r="J243" s="119"/>
      <c r="K243" s="119"/>
      <c r="L243" s="119"/>
    </row>
    <row r="244" spans="2:12" hidden="1" x14ac:dyDescent="0.3">
      <c r="B244" s="104">
        <v>2013</v>
      </c>
      <c r="C244" s="104" t="s">
        <v>37</v>
      </c>
      <c r="D244" s="158">
        <v>982.7144290760001</v>
      </c>
      <c r="G244" s="135"/>
    </row>
    <row r="245" spans="2:12" hidden="1" x14ac:dyDescent="0.3">
      <c r="B245" s="104">
        <v>2012</v>
      </c>
      <c r="C245" s="118" t="s">
        <v>55</v>
      </c>
      <c r="D245" s="158">
        <v>987.91418499999997</v>
      </c>
      <c r="G245" s="135"/>
    </row>
    <row r="246" spans="2:12" hidden="1" x14ac:dyDescent="0.3">
      <c r="B246" s="104">
        <v>2012</v>
      </c>
      <c r="C246" s="118" t="s">
        <v>63</v>
      </c>
      <c r="D246" s="158">
        <v>983.69480999999996</v>
      </c>
      <c r="G246" s="136"/>
    </row>
    <row r="247" spans="2:12" hidden="1" x14ac:dyDescent="0.3">
      <c r="B247" s="104">
        <v>2012</v>
      </c>
      <c r="C247" s="118" t="s">
        <v>64</v>
      </c>
      <c r="D247" s="158">
        <v>985.92213000000004</v>
      </c>
      <c r="G247" s="135"/>
    </row>
    <row r="248" spans="2:12" hidden="1" x14ac:dyDescent="0.3">
      <c r="B248" s="104">
        <v>2012</v>
      </c>
      <c r="C248" s="118" t="s">
        <v>13</v>
      </c>
      <c r="D248" s="158">
        <v>990.42419000000029</v>
      </c>
      <c r="G248" s="135"/>
    </row>
    <row r="249" spans="2:12" hidden="1" x14ac:dyDescent="0.3">
      <c r="B249" s="104">
        <v>2012</v>
      </c>
      <c r="C249" s="118" t="s">
        <v>0</v>
      </c>
      <c r="D249" s="158">
        <v>988.10914000000002</v>
      </c>
    </row>
    <row r="250" spans="2:12" hidden="1" x14ac:dyDescent="0.3">
      <c r="B250" s="104">
        <v>2012</v>
      </c>
      <c r="C250" s="118" t="s">
        <v>65</v>
      </c>
      <c r="D250" s="158">
        <v>987.88166000000001</v>
      </c>
    </row>
    <row r="251" spans="2:12" hidden="1" x14ac:dyDescent="0.3">
      <c r="B251" s="104">
        <v>2012</v>
      </c>
      <c r="C251" s="118" t="s">
        <v>10</v>
      </c>
      <c r="D251" s="158">
        <v>989.67160999999999</v>
      </c>
    </row>
    <row r="252" spans="2:12" hidden="1" x14ac:dyDescent="0.3">
      <c r="B252" s="104">
        <v>2012</v>
      </c>
      <c r="C252" s="160" t="s">
        <v>66</v>
      </c>
      <c r="D252" s="158">
        <v>989.50910999999996</v>
      </c>
    </row>
    <row r="253" spans="2:12" hidden="1" x14ac:dyDescent="0.3">
      <c r="B253" s="104">
        <v>2011</v>
      </c>
      <c r="C253" s="118" t="s">
        <v>55</v>
      </c>
      <c r="D253" s="106">
        <v>968.45769071578979</v>
      </c>
    </row>
    <row r="254" spans="2:12" hidden="1" x14ac:dyDescent="0.3">
      <c r="B254" s="104">
        <v>2011</v>
      </c>
      <c r="C254" s="118" t="s">
        <v>36</v>
      </c>
      <c r="D254" s="106">
        <v>968.42416954040527</v>
      </c>
    </row>
    <row r="255" spans="2:12" hidden="1" x14ac:dyDescent="0.3">
      <c r="B255" s="104">
        <v>2011</v>
      </c>
      <c r="C255" s="118" t="s">
        <v>40</v>
      </c>
      <c r="D255" s="106">
        <v>971.45337909515388</v>
      </c>
    </row>
    <row r="256" spans="2:12" hidden="1" x14ac:dyDescent="0.3">
      <c r="B256" s="104">
        <v>2011</v>
      </c>
      <c r="C256" s="118" t="s">
        <v>39</v>
      </c>
      <c r="D256" s="106">
        <v>975.29154932498932</v>
      </c>
    </row>
    <row r="257" spans="2:4" hidden="1" x14ac:dyDescent="0.3">
      <c r="B257" s="104">
        <v>2011</v>
      </c>
      <c r="C257" s="118" t="s">
        <v>34</v>
      </c>
      <c r="D257" s="106">
        <v>971.37125110626221</v>
      </c>
    </row>
    <row r="258" spans="2:4" hidden="1" x14ac:dyDescent="0.3">
      <c r="B258" s="104">
        <v>2011</v>
      </c>
      <c r="C258" s="118" t="s">
        <v>38</v>
      </c>
      <c r="D258" s="106">
        <v>951.0051001906395</v>
      </c>
    </row>
    <row r="259" spans="2:4" hidden="1" x14ac:dyDescent="0.3">
      <c r="B259" s="104">
        <v>2011</v>
      </c>
      <c r="C259" s="118" t="s">
        <v>35</v>
      </c>
      <c r="D259" s="106">
        <v>969.25504899024963</v>
      </c>
    </row>
    <row r="260" spans="2:4" hidden="1" x14ac:dyDescent="0.3">
      <c r="B260" s="104">
        <v>2011</v>
      </c>
      <c r="C260" s="118" t="s">
        <v>37</v>
      </c>
      <c r="D260" s="106">
        <v>968.39534473419189</v>
      </c>
    </row>
    <row r="261" spans="2:4" hidden="1" x14ac:dyDescent="0.3">
      <c r="B261" s="104">
        <v>2010</v>
      </c>
      <c r="C261" s="117" t="s">
        <v>55</v>
      </c>
      <c r="D261" s="106">
        <v>962.81134551763535</v>
      </c>
    </row>
    <row r="262" spans="2:4" hidden="1" x14ac:dyDescent="0.3">
      <c r="B262" s="104">
        <v>2010</v>
      </c>
      <c r="C262" s="117" t="s">
        <v>36</v>
      </c>
      <c r="D262" s="106">
        <v>960.25681173801422</v>
      </c>
    </row>
    <row r="263" spans="2:4" hidden="1" x14ac:dyDescent="0.3">
      <c r="B263" s="104">
        <v>2010</v>
      </c>
      <c r="C263" s="117" t="s">
        <v>56</v>
      </c>
      <c r="D263" s="106">
        <v>949.86887669563203</v>
      </c>
    </row>
    <row r="264" spans="2:4" hidden="1" x14ac:dyDescent="0.3">
      <c r="B264" s="104">
        <v>2010</v>
      </c>
      <c r="C264" s="117" t="s">
        <v>39</v>
      </c>
      <c r="D264" s="106">
        <v>965.02343893051147</v>
      </c>
    </row>
    <row r="265" spans="2:4" hidden="1" x14ac:dyDescent="0.3">
      <c r="B265" s="104">
        <v>2010</v>
      </c>
      <c r="C265" s="117" t="s">
        <v>34</v>
      </c>
      <c r="D265" s="106">
        <v>967.05836951732635</v>
      </c>
    </row>
    <row r="266" spans="2:4" hidden="1" x14ac:dyDescent="0.3">
      <c r="B266" s="104">
        <v>2010</v>
      </c>
      <c r="C266" s="117" t="s">
        <v>38</v>
      </c>
      <c r="D266" s="106">
        <v>941.42532926797867</v>
      </c>
    </row>
    <row r="267" spans="2:4" hidden="1" x14ac:dyDescent="0.3">
      <c r="B267" s="104">
        <v>2010</v>
      </c>
      <c r="C267" s="117" t="s">
        <v>35</v>
      </c>
      <c r="D267" s="106">
        <v>972.55262392759323</v>
      </c>
    </row>
    <row r="268" spans="2:4" hidden="1" x14ac:dyDescent="0.3">
      <c r="B268" s="104">
        <v>2010</v>
      </c>
      <c r="C268" s="117" t="s">
        <v>37</v>
      </c>
      <c r="D268" s="106">
        <v>963.04855442047119</v>
      </c>
    </row>
    <row r="269" spans="2:4" hidden="1" x14ac:dyDescent="0.3"/>
    <row r="270" spans="2:4" hidden="1" x14ac:dyDescent="0.3">
      <c r="B270" s="119" t="s">
        <v>78</v>
      </c>
      <c r="D270" s="131" t="s">
        <v>62</v>
      </c>
    </row>
    <row r="271" spans="2:4" hidden="1" x14ac:dyDescent="0.3">
      <c r="B271" s="104">
        <v>2014</v>
      </c>
      <c r="C271" s="118" t="s">
        <v>55</v>
      </c>
      <c r="D271" s="157">
        <v>591.37415388573584</v>
      </c>
    </row>
    <row r="272" spans="2:4" hidden="1" x14ac:dyDescent="0.3">
      <c r="B272" s="104">
        <v>2014</v>
      </c>
      <c r="C272" s="118" t="s">
        <v>36</v>
      </c>
      <c r="D272" s="157">
        <v>585.5161141588485</v>
      </c>
    </row>
    <row r="273" spans="2:4" hidden="1" x14ac:dyDescent="0.3">
      <c r="B273" s="104">
        <v>2014</v>
      </c>
      <c r="C273" s="118" t="s">
        <v>40</v>
      </c>
      <c r="D273" s="157">
        <v>589.23306951341351</v>
      </c>
    </row>
    <row r="274" spans="2:4" hidden="1" x14ac:dyDescent="0.3">
      <c r="B274" s="104">
        <v>2014</v>
      </c>
      <c r="C274" s="118" t="s">
        <v>39</v>
      </c>
      <c r="D274" s="157">
        <v>587.29083144141146</v>
      </c>
    </row>
    <row r="275" spans="2:4" hidden="1" x14ac:dyDescent="0.3">
      <c r="B275" s="104">
        <v>2014</v>
      </c>
      <c r="C275" s="118" t="s">
        <v>34</v>
      </c>
      <c r="D275" s="157">
        <v>593</v>
      </c>
    </row>
    <row r="276" spans="2:4" hidden="1" x14ac:dyDescent="0.3">
      <c r="B276" s="104">
        <v>2014</v>
      </c>
      <c r="C276" s="118" t="s">
        <v>38</v>
      </c>
      <c r="D276" s="157">
        <v>593.62818725156478</v>
      </c>
    </row>
    <row r="277" spans="2:4" hidden="1" x14ac:dyDescent="0.3">
      <c r="B277" s="104">
        <v>2014</v>
      </c>
      <c r="C277" s="118" t="s">
        <v>35</v>
      </c>
      <c r="D277" s="157">
        <v>594.11562500000002</v>
      </c>
    </row>
    <row r="278" spans="2:4" hidden="1" x14ac:dyDescent="0.3">
      <c r="B278" s="104">
        <v>2014</v>
      </c>
      <c r="C278" s="118" t="s">
        <v>37</v>
      </c>
      <c r="D278" s="157">
        <v>594.42465753424653</v>
      </c>
    </row>
    <row r="279" spans="2:4" hidden="1" x14ac:dyDescent="0.3">
      <c r="B279" s="104">
        <v>2013</v>
      </c>
      <c r="C279" s="104" t="s">
        <v>55</v>
      </c>
      <c r="D279" s="106">
        <v>656.62839341100005</v>
      </c>
    </row>
    <row r="280" spans="2:4" hidden="1" x14ac:dyDescent="0.3">
      <c r="B280" s="104">
        <v>2013</v>
      </c>
      <c r="C280" s="104" t="s">
        <v>63</v>
      </c>
      <c r="D280" s="106">
        <v>652.46585506099996</v>
      </c>
    </row>
    <row r="281" spans="2:4" hidden="1" x14ac:dyDescent="0.3">
      <c r="B281" s="104">
        <v>2013</v>
      </c>
      <c r="C281" s="104" t="s">
        <v>64</v>
      </c>
      <c r="D281" s="106">
        <v>658.74312533799991</v>
      </c>
    </row>
    <row r="282" spans="2:4" hidden="1" x14ac:dyDescent="0.3">
      <c r="B282" s="104">
        <v>2013</v>
      </c>
      <c r="C282" s="104" t="s">
        <v>13</v>
      </c>
      <c r="D282" s="106">
        <v>649.8270887650001</v>
      </c>
    </row>
    <row r="283" spans="2:4" hidden="1" x14ac:dyDescent="0.3">
      <c r="B283" s="104">
        <v>2013</v>
      </c>
      <c r="C283" s="104" t="s">
        <v>0</v>
      </c>
      <c r="D283" s="106">
        <v>658.46669554300013</v>
      </c>
    </row>
    <row r="284" spans="2:4" hidden="1" x14ac:dyDescent="0.3">
      <c r="B284" s="104">
        <v>2013</v>
      </c>
      <c r="C284" s="104" t="s">
        <v>65</v>
      </c>
      <c r="D284" s="106">
        <v>655.78120346750006</v>
      </c>
    </row>
    <row r="285" spans="2:4" hidden="1" x14ac:dyDescent="0.3">
      <c r="B285" s="104">
        <v>2013</v>
      </c>
      <c r="C285" s="104" t="s">
        <v>10</v>
      </c>
      <c r="D285" s="106">
        <v>657.83561599500001</v>
      </c>
    </row>
    <row r="286" spans="2:4" hidden="1" x14ac:dyDescent="0.3">
      <c r="B286" s="104">
        <v>2013</v>
      </c>
      <c r="C286" s="104" t="s">
        <v>66</v>
      </c>
      <c r="D286" s="106">
        <v>658.45171241700007</v>
      </c>
    </row>
    <row r="287" spans="2:4" hidden="1" x14ac:dyDescent="0.3">
      <c r="B287" s="104">
        <v>2012</v>
      </c>
      <c r="C287" s="104" t="s">
        <v>55</v>
      </c>
      <c r="D287" s="106">
        <v>654.15943500000003</v>
      </c>
    </row>
    <row r="288" spans="2:4" hidden="1" x14ac:dyDescent="0.3">
      <c r="B288" s="104">
        <v>2012</v>
      </c>
      <c r="C288" s="104" t="s">
        <v>63</v>
      </c>
      <c r="D288" s="106">
        <v>652.33569</v>
      </c>
    </row>
    <row r="289" spans="2:4" hidden="1" x14ac:dyDescent="0.3">
      <c r="B289" s="104">
        <v>2012</v>
      </c>
      <c r="C289" s="104" t="s">
        <v>64</v>
      </c>
      <c r="D289" s="106">
        <v>653.08323000000007</v>
      </c>
    </row>
    <row r="290" spans="2:4" hidden="1" x14ac:dyDescent="0.3">
      <c r="B290" s="104">
        <v>2012</v>
      </c>
      <c r="C290" s="104" t="s">
        <v>13</v>
      </c>
      <c r="D290" s="106">
        <v>654.76440999999988</v>
      </c>
    </row>
    <row r="291" spans="2:4" hidden="1" x14ac:dyDescent="0.3">
      <c r="B291" s="104">
        <v>2012</v>
      </c>
      <c r="C291" s="104" t="s">
        <v>0</v>
      </c>
      <c r="D291" s="106">
        <v>654.56208000000004</v>
      </c>
    </row>
    <row r="292" spans="2:4" hidden="1" x14ac:dyDescent="0.3">
      <c r="B292" s="104">
        <v>2012</v>
      </c>
      <c r="C292" s="104" t="s">
        <v>65</v>
      </c>
      <c r="D292" s="106">
        <v>652.71635500000002</v>
      </c>
    </row>
    <row r="293" spans="2:4" hidden="1" x14ac:dyDescent="0.3">
      <c r="B293" s="104">
        <v>2012</v>
      </c>
      <c r="C293" s="104" t="s">
        <v>10</v>
      </c>
      <c r="D293" s="106">
        <v>656.18817000000001</v>
      </c>
    </row>
    <row r="294" spans="2:4" hidden="1" x14ac:dyDescent="0.3">
      <c r="B294" s="104">
        <v>2012</v>
      </c>
      <c r="C294" s="104" t="s">
        <v>66</v>
      </c>
      <c r="D294" s="106">
        <v>654.96165000000008</v>
      </c>
    </row>
    <row r="295" spans="2:4" hidden="1" x14ac:dyDescent="0.3">
      <c r="B295" s="104">
        <v>2011</v>
      </c>
      <c r="C295" s="118" t="s">
        <v>55</v>
      </c>
      <c r="D295" s="106">
        <v>690.73348021507263</v>
      </c>
    </row>
    <row r="296" spans="2:4" hidden="1" x14ac:dyDescent="0.3">
      <c r="B296" s="104">
        <v>2011</v>
      </c>
      <c r="C296" s="118" t="s">
        <v>36</v>
      </c>
      <c r="D296" s="106">
        <v>688.07720816135406</v>
      </c>
    </row>
    <row r="297" spans="2:4" hidden="1" x14ac:dyDescent="0.3">
      <c r="B297" s="104">
        <v>2011</v>
      </c>
      <c r="C297" s="118" t="s">
        <v>40</v>
      </c>
      <c r="D297" s="106">
        <v>680.34179019927979</v>
      </c>
    </row>
    <row r="298" spans="2:4" hidden="1" x14ac:dyDescent="0.3">
      <c r="B298" s="104">
        <v>2011</v>
      </c>
      <c r="C298" s="118" t="s">
        <v>39</v>
      </c>
      <c r="D298" s="106">
        <v>689.39437007904053</v>
      </c>
    </row>
    <row r="299" spans="2:4" hidden="1" x14ac:dyDescent="0.3">
      <c r="B299" s="104">
        <v>2011</v>
      </c>
      <c r="C299" s="118" t="s">
        <v>34</v>
      </c>
      <c r="D299" s="106">
        <v>692.10213088989258</v>
      </c>
    </row>
    <row r="300" spans="2:4" hidden="1" x14ac:dyDescent="0.3">
      <c r="B300" s="104">
        <v>2011</v>
      </c>
      <c r="C300" s="118" t="s">
        <v>38</v>
      </c>
      <c r="D300" s="106">
        <v>688.32945108413696</v>
      </c>
    </row>
    <row r="301" spans="2:4" hidden="1" x14ac:dyDescent="0.3">
      <c r="B301" s="104">
        <v>2011</v>
      </c>
      <c r="C301" s="118" t="s">
        <v>35</v>
      </c>
      <c r="D301" s="106">
        <v>693.07805952429771</v>
      </c>
    </row>
    <row r="302" spans="2:4" hidden="1" x14ac:dyDescent="0.3">
      <c r="B302" s="104">
        <v>2011</v>
      </c>
      <c r="C302" s="160" t="s">
        <v>37</v>
      </c>
      <c r="D302" s="106">
        <v>690.34778010845184</v>
      </c>
    </row>
    <row r="303" spans="2:4" hidden="1" x14ac:dyDescent="0.3">
      <c r="B303" s="104">
        <v>2010</v>
      </c>
      <c r="C303" s="118" t="s">
        <v>55</v>
      </c>
      <c r="D303" s="106">
        <v>688.58621025085449</v>
      </c>
    </row>
    <row r="304" spans="2:4" hidden="1" x14ac:dyDescent="0.3">
      <c r="B304" s="104">
        <v>2010</v>
      </c>
      <c r="C304" s="118" t="s">
        <v>36</v>
      </c>
      <c r="D304" s="106">
        <v>685.49823999404907</v>
      </c>
    </row>
    <row r="305" spans="2:4" hidden="1" x14ac:dyDescent="0.3">
      <c r="B305" s="104">
        <v>2010</v>
      </c>
      <c r="C305" s="118" t="s">
        <v>56</v>
      </c>
      <c r="D305" s="106">
        <v>664.95795977115631</v>
      </c>
    </row>
    <row r="306" spans="2:4" hidden="1" x14ac:dyDescent="0.3">
      <c r="B306" s="104">
        <v>2010</v>
      </c>
      <c r="C306" s="118" t="s">
        <v>39</v>
      </c>
      <c r="D306" s="106">
        <v>691.82894039154053</v>
      </c>
    </row>
    <row r="307" spans="2:4" hidden="1" x14ac:dyDescent="0.3">
      <c r="B307" s="104">
        <v>2010</v>
      </c>
      <c r="C307" s="118" t="s">
        <v>34</v>
      </c>
      <c r="D307" s="106">
        <v>691.72413998842239</v>
      </c>
    </row>
    <row r="308" spans="2:4" hidden="1" x14ac:dyDescent="0.3">
      <c r="B308" s="104">
        <v>2010</v>
      </c>
      <c r="C308" s="118" t="s">
        <v>38</v>
      </c>
      <c r="D308" s="106">
        <v>676.02169054746628</v>
      </c>
    </row>
    <row r="309" spans="2:4" hidden="1" x14ac:dyDescent="0.3">
      <c r="B309" s="104">
        <v>2010</v>
      </c>
      <c r="C309" s="118" t="s">
        <v>35</v>
      </c>
      <c r="D309" s="106">
        <v>690.02699089050293</v>
      </c>
    </row>
    <row r="310" spans="2:4" hidden="1" x14ac:dyDescent="0.3">
      <c r="B310" s="104">
        <v>2010</v>
      </c>
      <c r="C310" s="160" t="s">
        <v>37</v>
      </c>
      <c r="D310" s="106">
        <v>689.13161528110504</v>
      </c>
    </row>
    <row r="311" spans="2:4" hidden="1" x14ac:dyDescent="0.3"/>
    <row r="312" spans="2:4" hidden="1" x14ac:dyDescent="0.3">
      <c r="B312" s="161" t="s">
        <v>69</v>
      </c>
      <c r="D312" s="131" t="s">
        <v>70</v>
      </c>
    </row>
    <row r="313" spans="2:4" hidden="1" x14ac:dyDescent="0.3">
      <c r="B313" s="104">
        <v>2014</v>
      </c>
      <c r="C313" s="104" t="s">
        <v>36</v>
      </c>
      <c r="D313" s="115">
        <v>59</v>
      </c>
    </row>
    <row r="314" spans="2:4" hidden="1" x14ac:dyDescent="0.3">
      <c r="B314" s="104">
        <v>2014</v>
      </c>
      <c r="C314" s="104" t="s">
        <v>40</v>
      </c>
      <c r="D314" s="115">
        <v>59</v>
      </c>
    </row>
    <row r="315" spans="2:4" hidden="1" x14ac:dyDescent="0.3">
      <c r="B315" s="104">
        <v>2014</v>
      </c>
      <c r="C315" s="104" t="s">
        <v>39</v>
      </c>
      <c r="D315" s="115">
        <v>59</v>
      </c>
    </row>
    <row r="316" spans="2:4" hidden="1" x14ac:dyDescent="0.3">
      <c r="B316" s="104">
        <v>2014</v>
      </c>
      <c r="C316" s="104" t="s">
        <v>34</v>
      </c>
      <c r="D316" s="115">
        <v>59</v>
      </c>
    </row>
    <row r="317" spans="2:4" hidden="1" x14ac:dyDescent="0.3">
      <c r="B317" s="104">
        <v>2014</v>
      </c>
      <c r="C317" s="104" t="s">
        <v>37</v>
      </c>
      <c r="D317" s="115">
        <v>59</v>
      </c>
    </row>
    <row r="318" spans="2:4" hidden="1" x14ac:dyDescent="0.3">
      <c r="B318" s="104">
        <v>2014</v>
      </c>
      <c r="C318" s="104" t="s">
        <v>38</v>
      </c>
      <c r="D318" s="115">
        <v>59</v>
      </c>
    </row>
    <row r="319" spans="2:4" hidden="1" x14ac:dyDescent="0.3">
      <c r="B319" s="104">
        <v>2014</v>
      </c>
      <c r="C319" s="104" t="s">
        <v>35</v>
      </c>
      <c r="D319" s="115">
        <v>59</v>
      </c>
    </row>
    <row r="320" spans="2:4" hidden="1" x14ac:dyDescent="0.3">
      <c r="B320" s="104">
        <v>2014</v>
      </c>
      <c r="C320" s="104" t="s">
        <v>55</v>
      </c>
      <c r="D320" s="115">
        <v>59</v>
      </c>
    </row>
    <row r="321" spans="2:4" hidden="1" x14ac:dyDescent="0.3">
      <c r="B321" s="104">
        <v>2013</v>
      </c>
      <c r="C321" s="104" t="s">
        <v>55</v>
      </c>
      <c r="D321" s="106">
        <v>254</v>
      </c>
    </row>
    <row r="322" spans="2:4" hidden="1" x14ac:dyDescent="0.3">
      <c r="B322" s="104">
        <v>2013</v>
      </c>
      <c r="C322" s="104" t="s">
        <v>63</v>
      </c>
      <c r="D322" s="106">
        <v>254</v>
      </c>
    </row>
    <row r="323" spans="2:4" hidden="1" x14ac:dyDescent="0.3">
      <c r="B323" s="104">
        <v>2013</v>
      </c>
      <c r="C323" s="104" t="s">
        <v>64</v>
      </c>
      <c r="D323" s="106">
        <v>254</v>
      </c>
    </row>
    <row r="324" spans="2:4" hidden="1" x14ac:dyDescent="0.3">
      <c r="B324" s="104">
        <v>2013</v>
      </c>
      <c r="C324" s="104" t="s">
        <v>13</v>
      </c>
      <c r="D324" s="106">
        <v>254</v>
      </c>
    </row>
    <row r="325" spans="2:4" hidden="1" x14ac:dyDescent="0.3">
      <c r="B325" s="104">
        <v>2013</v>
      </c>
      <c r="C325" s="104" t="s">
        <v>0</v>
      </c>
      <c r="D325" s="106">
        <v>254</v>
      </c>
    </row>
    <row r="326" spans="2:4" hidden="1" x14ac:dyDescent="0.3">
      <c r="B326" s="104">
        <v>2013</v>
      </c>
      <c r="C326" s="104" t="s">
        <v>65</v>
      </c>
      <c r="D326" s="106">
        <v>254</v>
      </c>
    </row>
    <row r="327" spans="2:4" hidden="1" x14ac:dyDescent="0.3">
      <c r="B327" s="104">
        <v>2013</v>
      </c>
      <c r="C327" s="104" t="s">
        <v>10</v>
      </c>
      <c r="D327" s="106">
        <v>254</v>
      </c>
    </row>
    <row r="328" spans="2:4" hidden="1" x14ac:dyDescent="0.3">
      <c r="B328" s="104">
        <v>2013</v>
      </c>
      <c r="C328" s="104" t="s">
        <v>66</v>
      </c>
      <c r="D328" s="106">
        <v>254</v>
      </c>
    </row>
    <row r="329" spans="2:4" hidden="1" x14ac:dyDescent="0.3">
      <c r="B329" s="104">
        <v>2012</v>
      </c>
      <c r="C329" s="104" t="s">
        <v>55</v>
      </c>
      <c r="D329" s="106">
        <v>258.33359999999999</v>
      </c>
    </row>
    <row r="330" spans="2:4" hidden="1" x14ac:dyDescent="0.3">
      <c r="B330" s="104">
        <v>2012</v>
      </c>
      <c r="C330" s="104" t="s">
        <v>63</v>
      </c>
      <c r="D330" s="106">
        <v>256.91250000000002</v>
      </c>
    </row>
    <row r="331" spans="2:4" hidden="1" x14ac:dyDescent="0.3">
      <c r="B331" s="104">
        <v>2012</v>
      </c>
      <c r="C331" s="104" t="s">
        <v>64</v>
      </c>
      <c r="D331" s="106">
        <v>256.1225</v>
      </c>
    </row>
    <row r="332" spans="2:4" hidden="1" x14ac:dyDescent="0.3">
      <c r="B332" s="104">
        <v>2012</v>
      </c>
      <c r="C332" s="104" t="s">
        <v>13</v>
      </c>
      <c r="D332" s="106">
        <v>257.72582</v>
      </c>
    </row>
    <row r="333" spans="2:4" hidden="1" x14ac:dyDescent="0.3">
      <c r="B333" s="104">
        <v>2012</v>
      </c>
      <c r="C333" s="104" t="s">
        <v>0</v>
      </c>
      <c r="D333" s="106">
        <v>258.72233</v>
      </c>
    </row>
    <row r="334" spans="2:4" hidden="1" x14ac:dyDescent="0.3">
      <c r="B334" s="104">
        <v>2012</v>
      </c>
      <c r="C334" s="104" t="s">
        <v>65</v>
      </c>
      <c r="D334" s="106">
        <v>260.07799999999997</v>
      </c>
    </row>
    <row r="335" spans="2:4" hidden="1" x14ac:dyDescent="0.3">
      <c r="B335" s="104">
        <v>2012</v>
      </c>
      <c r="C335" s="104" t="s">
        <v>10</v>
      </c>
      <c r="D335" s="106">
        <v>258.4425</v>
      </c>
    </row>
    <row r="336" spans="2:4" hidden="1" x14ac:dyDescent="0.3">
      <c r="B336" s="104">
        <v>2012</v>
      </c>
      <c r="C336" s="104" t="s">
        <v>66</v>
      </c>
      <c r="D336" s="106">
        <v>259.04227000000003</v>
      </c>
    </row>
    <row r="337" spans="2:4" hidden="1" x14ac:dyDescent="0.3">
      <c r="B337" s="104">
        <v>2011</v>
      </c>
      <c r="C337" s="118" t="s">
        <v>55</v>
      </c>
      <c r="D337" s="106">
        <v>165.80134963989258</v>
      </c>
    </row>
    <row r="338" spans="2:4" hidden="1" x14ac:dyDescent="0.3">
      <c r="B338" s="104">
        <v>2011</v>
      </c>
      <c r="C338" s="118" t="s">
        <v>36</v>
      </c>
      <c r="D338" s="106">
        <v>165.2602596282959</v>
      </c>
    </row>
    <row r="339" spans="2:4" hidden="1" x14ac:dyDescent="0.3">
      <c r="B339" s="104">
        <v>2011</v>
      </c>
      <c r="C339" s="118" t="s">
        <v>40</v>
      </c>
      <c r="D339" s="106">
        <v>164.83726024627686</v>
      </c>
    </row>
    <row r="340" spans="2:4" hidden="1" x14ac:dyDescent="0.3">
      <c r="B340" s="104">
        <v>2011</v>
      </c>
      <c r="C340" s="118" t="s">
        <v>39</v>
      </c>
      <c r="D340" s="106">
        <v>165.61693000793457</v>
      </c>
    </row>
    <row r="341" spans="2:4" hidden="1" x14ac:dyDescent="0.3">
      <c r="B341" s="104">
        <v>2011</v>
      </c>
      <c r="C341" s="118" t="s">
        <v>34</v>
      </c>
      <c r="D341" s="106">
        <v>166.37421989440918</v>
      </c>
    </row>
    <row r="342" spans="2:4" hidden="1" x14ac:dyDescent="0.3">
      <c r="B342" s="104">
        <v>2011</v>
      </c>
      <c r="C342" s="118" t="s">
        <v>38</v>
      </c>
      <c r="D342" s="106">
        <v>166.5</v>
      </c>
    </row>
    <row r="343" spans="2:4" hidden="1" x14ac:dyDescent="0.3">
      <c r="B343" s="104">
        <v>2011</v>
      </c>
      <c r="C343" s="118" t="s">
        <v>35</v>
      </c>
      <c r="D343" s="106">
        <v>166.33690500259399</v>
      </c>
    </row>
    <row r="344" spans="2:4" hidden="1" x14ac:dyDescent="0.3">
      <c r="B344" s="104">
        <v>2011</v>
      </c>
      <c r="C344" s="160" t="s">
        <v>37</v>
      </c>
      <c r="D344" s="106">
        <v>165.43630027770996</v>
      </c>
    </row>
    <row r="345" spans="2:4" hidden="1" x14ac:dyDescent="0.3">
      <c r="B345" s="104">
        <v>2010</v>
      </c>
      <c r="C345" s="118" t="s">
        <v>55</v>
      </c>
      <c r="D345" s="106">
        <v>165.3384895324707</v>
      </c>
    </row>
    <row r="346" spans="2:4" hidden="1" x14ac:dyDescent="0.3">
      <c r="B346" s="104">
        <v>2010</v>
      </c>
      <c r="C346" s="118" t="s">
        <v>36</v>
      </c>
      <c r="D346" s="106">
        <v>164.0901198387146</v>
      </c>
    </row>
    <row r="347" spans="2:4" hidden="1" x14ac:dyDescent="0.3">
      <c r="B347" s="104">
        <v>2010</v>
      </c>
      <c r="C347" s="118" t="s">
        <v>56</v>
      </c>
      <c r="D347" s="106">
        <v>164.44701957702637</v>
      </c>
    </row>
    <row r="348" spans="2:4" hidden="1" x14ac:dyDescent="0.3">
      <c r="B348" s="104">
        <v>2010</v>
      </c>
      <c r="C348" s="118" t="s">
        <v>39</v>
      </c>
      <c r="D348" s="106">
        <v>165.71842002868652</v>
      </c>
    </row>
    <row r="349" spans="2:4" hidden="1" x14ac:dyDescent="0.3">
      <c r="B349" s="104">
        <v>2010</v>
      </c>
      <c r="C349" s="118" t="s">
        <v>34</v>
      </c>
      <c r="D349" s="106">
        <v>166.22354984283447</v>
      </c>
    </row>
    <row r="350" spans="2:4" hidden="1" x14ac:dyDescent="0.3">
      <c r="B350" s="104">
        <v>2010</v>
      </c>
      <c r="C350" s="118" t="s">
        <v>38</v>
      </c>
      <c r="D350" s="106">
        <v>164.4707350730896</v>
      </c>
    </row>
    <row r="351" spans="2:4" hidden="1" x14ac:dyDescent="0.3">
      <c r="B351" s="104">
        <v>2010</v>
      </c>
      <c r="C351" s="118" t="s">
        <v>35</v>
      </c>
      <c r="D351" s="106">
        <v>166.02388000488281</v>
      </c>
    </row>
    <row r="352" spans="2:4" hidden="1" x14ac:dyDescent="0.3">
      <c r="B352" s="104">
        <v>2010</v>
      </c>
      <c r="C352" s="160" t="s">
        <v>37</v>
      </c>
      <c r="D352" s="106">
        <v>165.35711002349854</v>
      </c>
    </row>
    <row r="353" spans="2:4" hidden="1" x14ac:dyDescent="0.3"/>
    <row r="354" spans="2:4" hidden="1" x14ac:dyDescent="0.3">
      <c r="B354" s="161" t="s">
        <v>79</v>
      </c>
      <c r="D354" s="131" t="s">
        <v>91</v>
      </c>
    </row>
    <row r="355" spans="2:4" hidden="1" x14ac:dyDescent="0.3">
      <c r="B355" s="104">
        <v>2014</v>
      </c>
      <c r="C355" s="104" t="s">
        <v>36</v>
      </c>
      <c r="D355" s="131">
        <v>33</v>
      </c>
    </row>
    <row r="356" spans="2:4" hidden="1" x14ac:dyDescent="0.3">
      <c r="B356" s="104">
        <v>2014</v>
      </c>
      <c r="C356" s="104" t="s">
        <v>40</v>
      </c>
      <c r="D356" s="131">
        <v>33</v>
      </c>
    </row>
    <row r="357" spans="2:4" hidden="1" x14ac:dyDescent="0.3">
      <c r="B357" s="104">
        <v>2014</v>
      </c>
      <c r="C357" s="104" t="s">
        <v>39</v>
      </c>
      <c r="D357" s="131">
        <v>33</v>
      </c>
    </row>
    <row r="358" spans="2:4" hidden="1" x14ac:dyDescent="0.3">
      <c r="B358" s="104">
        <v>2014</v>
      </c>
      <c r="C358" s="104" t="s">
        <v>34</v>
      </c>
      <c r="D358" s="131">
        <v>33</v>
      </c>
    </row>
    <row r="359" spans="2:4" hidden="1" x14ac:dyDescent="0.3">
      <c r="B359" s="104">
        <v>2014</v>
      </c>
      <c r="C359" s="104" t="s">
        <v>37</v>
      </c>
      <c r="D359" s="131">
        <v>33</v>
      </c>
    </row>
    <row r="360" spans="2:4" hidden="1" x14ac:dyDescent="0.3">
      <c r="B360" s="104">
        <v>2014</v>
      </c>
      <c r="C360" s="104" t="s">
        <v>38</v>
      </c>
      <c r="D360" s="131">
        <v>33</v>
      </c>
    </row>
    <row r="361" spans="2:4" hidden="1" x14ac:dyDescent="0.3">
      <c r="B361" s="104">
        <v>2014</v>
      </c>
      <c r="C361" s="104" t="s">
        <v>35</v>
      </c>
      <c r="D361" s="131">
        <v>33</v>
      </c>
    </row>
    <row r="362" spans="2:4" hidden="1" x14ac:dyDescent="0.3">
      <c r="B362" s="104">
        <v>2014</v>
      </c>
      <c r="C362" s="104" t="s">
        <v>55</v>
      </c>
      <c r="D362" s="131">
        <v>33</v>
      </c>
    </row>
    <row r="363" spans="2:4" hidden="1" x14ac:dyDescent="0.3">
      <c r="B363" s="104">
        <v>2013</v>
      </c>
      <c r="C363" s="104" t="s">
        <v>36</v>
      </c>
      <c r="D363" s="106">
        <v>33</v>
      </c>
    </row>
    <row r="364" spans="2:4" hidden="1" x14ac:dyDescent="0.3">
      <c r="B364" s="104">
        <v>2013</v>
      </c>
      <c r="C364" s="104" t="s">
        <v>40</v>
      </c>
      <c r="D364" s="106">
        <v>33</v>
      </c>
    </row>
    <row r="365" spans="2:4" hidden="1" x14ac:dyDescent="0.3">
      <c r="B365" s="104">
        <v>2013</v>
      </c>
      <c r="C365" s="104" t="s">
        <v>39</v>
      </c>
      <c r="D365" s="106">
        <v>33</v>
      </c>
    </row>
    <row r="366" spans="2:4" hidden="1" x14ac:dyDescent="0.3">
      <c r="B366" s="104">
        <v>2013</v>
      </c>
      <c r="C366" s="104" t="s">
        <v>34</v>
      </c>
      <c r="D366" s="106">
        <v>33</v>
      </c>
    </row>
    <row r="367" spans="2:4" hidden="1" x14ac:dyDescent="0.3">
      <c r="B367" s="104">
        <v>2013</v>
      </c>
      <c r="C367" s="104" t="s">
        <v>37</v>
      </c>
      <c r="D367" s="106">
        <v>33</v>
      </c>
    </row>
    <row r="368" spans="2:4" hidden="1" x14ac:dyDescent="0.3">
      <c r="B368" s="104">
        <v>2013</v>
      </c>
      <c r="C368" s="104" t="s">
        <v>38</v>
      </c>
      <c r="D368" s="106">
        <v>33</v>
      </c>
    </row>
    <row r="369" spans="2:4" hidden="1" x14ac:dyDescent="0.3">
      <c r="B369" s="104">
        <v>2013</v>
      </c>
      <c r="C369" s="104" t="s">
        <v>35</v>
      </c>
      <c r="D369" s="106">
        <v>33</v>
      </c>
    </row>
    <row r="370" spans="2:4" hidden="1" x14ac:dyDescent="0.3">
      <c r="B370" s="104">
        <v>2013</v>
      </c>
      <c r="C370" s="104" t="s">
        <v>55</v>
      </c>
      <c r="D370" s="106">
        <v>33</v>
      </c>
    </row>
    <row r="371" spans="2:4" hidden="1" x14ac:dyDescent="0.3">
      <c r="B371" s="104">
        <v>2012</v>
      </c>
      <c r="C371" s="118" t="s">
        <v>36</v>
      </c>
      <c r="D371" s="106">
        <v>33</v>
      </c>
    </row>
    <row r="372" spans="2:4" hidden="1" x14ac:dyDescent="0.3">
      <c r="B372" s="104">
        <v>2012</v>
      </c>
      <c r="C372" s="118" t="s">
        <v>40</v>
      </c>
      <c r="D372" s="106">
        <v>33</v>
      </c>
    </row>
    <row r="373" spans="2:4" hidden="1" x14ac:dyDescent="0.3">
      <c r="B373" s="104">
        <v>2012</v>
      </c>
      <c r="C373" s="118" t="s">
        <v>39</v>
      </c>
      <c r="D373" s="106">
        <v>33</v>
      </c>
    </row>
    <row r="374" spans="2:4" hidden="1" x14ac:dyDescent="0.3">
      <c r="B374" s="104">
        <v>2012</v>
      </c>
      <c r="C374" s="118" t="s">
        <v>34</v>
      </c>
      <c r="D374" s="106">
        <v>33</v>
      </c>
    </row>
    <row r="375" spans="2:4" hidden="1" x14ac:dyDescent="0.3">
      <c r="B375" s="104">
        <v>2012</v>
      </c>
      <c r="C375" s="118" t="s">
        <v>37</v>
      </c>
      <c r="D375" s="106">
        <v>33</v>
      </c>
    </row>
    <row r="376" spans="2:4" hidden="1" x14ac:dyDescent="0.3">
      <c r="B376" s="104">
        <v>2012</v>
      </c>
      <c r="C376" s="118" t="s">
        <v>38</v>
      </c>
      <c r="D376" s="106">
        <v>33</v>
      </c>
    </row>
    <row r="377" spans="2:4" hidden="1" x14ac:dyDescent="0.3">
      <c r="B377" s="104">
        <v>2012</v>
      </c>
      <c r="C377" s="118" t="s">
        <v>35</v>
      </c>
      <c r="D377" s="106">
        <v>33</v>
      </c>
    </row>
    <row r="378" spans="2:4" hidden="1" x14ac:dyDescent="0.3">
      <c r="B378" s="104">
        <v>2012</v>
      </c>
      <c r="C378" s="160" t="s">
        <v>55</v>
      </c>
      <c r="D378" s="106">
        <v>33</v>
      </c>
    </row>
    <row r="379" spans="2:4" hidden="1" x14ac:dyDescent="0.3">
      <c r="B379" s="104">
        <v>2011</v>
      </c>
      <c r="C379" s="118" t="s">
        <v>36</v>
      </c>
      <c r="D379" s="106">
        <v>75.62848949432373</v>
      </c>
    </row>
    <row r="380" spans="2:4" hidden="1" x14ac:dyDescent="0.3">
      <c r="B380" s="104">
        <v>2011</v>
      </c>
      <c r="C380" s="118" t="s">
        <v>40</v>
      </c>
      <c r="D380" s="106">
        <v>80.386539459228516</v>
      </c>
    </row>
    <row r="381" spans="2:4" hidden="1" x14ac:dyDescent="0.3">
      <c r="B381" s="104">
        <v>2011</v>
      </c>
      <c r="C381" s="118" t="s">
        <v>39</v>
      </c>
      <c r="D381" s="106">
        <v>84.387950897216797</v>
      </c>
    </row>
    <row r="382" spans="2:4" hidden="1" x14ac:dyDescent="0.3">
      <c r="B382" s="104">
        <v>2011</v>
      </c>
      <c r="C382" s="118" t="s">
        <v>34</v>
      </c>
      <c r="D382" s="106">
        <v>77.240739822387695</v>
      </c>
    </row>
    <row r="383" spans="2:4" hidden="1" x14ac:dyDescent="0.3">
      <c r="B383" s="104">
        <v>2011</v>
      </c>
      <c r="C383" s="118" t="s">
        <v>37</v>
      </c>
      <c r="D383" s="106">
        <v>74.232769966125488</v>
      </c>
    </row>
    <row r="384" spans="2:4" hidden="1" x14ac:dyDescent="0.3">
      <c r="B384" s="104">
        <v>2011</v>
      </c>
      <c r="C384" s="118" t="s">
        <v>38</v>
      </c>
      <c r="D384" s="106">
        <v>69.834300994873047</v>
      </c>
    </row>
    <row r="385" spans="2:4" hidden="1" x14ac:dyDescent="0.3">
      <c r="B385" s="104">
        <v>2011</v>
      </c>
      <c r="C385" s="118" t="s">
        <v>35</v>
      </c>
      <c r="D385" s="106">
        <v>69.894559383392334</v>
      </c>
    </row>
    <row r="386" spans="2:4" hidden="1" x14ac:dyDescent="0.3">
      <c r="B386" s="104">
        <v>2011</v>
      </c>
      <c r="C386" s="160" t="s">
        <v>55</v>
      </c>
      <c r="D386" s="106">
        <v>76.243589401245117</v>
      </c>
    </row>
    <row r="387" spans="2:4" hidden="1" x14ac:dyDescent="0.3">
      <c r="B387" s="104">
        <v>2010</v>
      </c>
      <c r="C387" s="118" t="s">
        <v>55</v>
      </c>
      <c r="D387" s="106">
        <v>78.515985488891602</v>
      </c>
    </row>
    <row r="388" spans="2:4" hidden="1" x14ac:dyDescent="0.3">
      <c r="B388" s="104">
        <v>2010</v>
      </c>
      <c r="C388" s="118" t="s">
        <v>36</v>
      </c>
      <c r="D388" s="106">
        <v>84.166667938232422</v>
      </c>
    </row>
    <row r="389" spans="2:4" hidden="1" x14ac:dyDescent="0.3">
      <c r="B389" s="104">
        <v>2010</v>
      </c>
      <c r="C389" s="118" t="s">
        <v>56</v>
      </c>
      <c r="D389" s="106">
        <v>87.044281005859375</v>
      </c>
    </row>
    <row r="390" spans="2:4" hidden="1" x14ac:dyDescent="0.3">
      <c r="B390" s="104">
        <v>2010</v>
      </c>
      <c r="C390" s="118" t="s">
        <v>39</v>
      </c>
      <c r="D390" s="106">
        <v>88.583332061767578</v>
      </c>
    </row>
    <row r="391" spans="2:4" hidden="1" x14ac:dyDescent="0.3">
      <c r="B391" s="104">
        <v>2010</v>
      </c>
      <c r="C391" s="118" t="s">
        <v>34</v>
      </c>
      <c r="D391" s="106">
        <v>75.034278869628906</v>
      </c>
    </row>
    <row r="392" spans="2:4" hidden="1" x14ac:dyDescent="0.3">
      <c r="B392" s="104">
        <v>2010</v>
      </c>
      <c r="C392" s="118" t="s">
        <v>38</v>
      </c>
      <c r="D392" s="106">
        <v>67.80644702911377</v>
      </c>
    </row>
    <row r="393" spans="2:4" hidden="1" x14ac:dyDescent="0.3">
      <c r="B393" s="104">
        <v>2010</v>
      </c>
      <c r="C393" s="118" t="s">
        <v>35</v>
      </c>
      <c r="D393" s="106">
        <v>77.934965133666992</v>
      </c>
    </row>
    <row r="394" spans="2:4" hidden="1" x14ac:dyDescent="0.3">
      <c r="B394" s="104">
        <v>2010</v>
      </c>
      <c r="C394" s="160" t="s">
        <v>37</v>
      </c>
      <c r="D394" s="106">
        <v>73.964312553405762</v>
      </c>
    </row>
    <row r="395" spans="2:4" hidden="1" x14ac:dyDescent="0.3"/>
    <row r="396" spans="2:4" hidden="1" x14ac:dyDescent="0.3">
      <c r="B396" s="161" t="s">
        <v>80</v>
      </c>
      <c r="D396" s="131" t="s">
        <v>70</v>
      </c>
    </row>
    <row r="397" spans="2:4" hidden="1" x14ac:dyDescent="0.3">
      <c r="B397" s="104">
        <v>2013</v>
      </c>
      <c r="C397" s="104" t="s">
        <v>55</v>
      </c>
      <c r="D397" s="106">
        <v>43.914614119999996</v>
      </c>
    </row>
    <row r="398" spans="2:4" hidden="1" x14ac:dyDescent="0.3">
      <c r="B398" s="104">
        <v>2013</v>
      </c>
      <c r="C398" s="104" t="s">
        <v>63</v>
      </c>
      <c r="D398" s="106">
        <v>43.739621012000001</v>
      </c>
    </row>
    <row r="399" spans="2:4" hidden="1" x14ac:dyDescent="0.3">
      <c r="B399" s="104">
        <v>2013</v>
      </c>
      <c r="C399" s="104" t="s">
        <v>64</v>
      </c>
      <c r="D399" s="106">
        <v>44</v>
      </c>
    </row>
    <row r="400" spans="2:4" hidden="1" x14ac:dyDescent="0.3">
      <c r="B400" s="104">
        <v>2013</v>
      </c>
      <c r="C400" s="104" t="s">
        <v>13</v>
      </c>
      <c r="D400" s="106">
        <v>44</v>
      </c>
    </row>
    <row r="401" spans="2:4" hidden="1" x14ac:dyDescent="0.3">
      <c r="B401" s="104">
        <v>2013</v>
      </c>
      <c r="C401" s="104" t="s">
        <v>0</v>
      </c>
      <c r="D401" s="106">
        <v>44</v>
      </c>
    </row>
    <row r="402" spans="2:4" hidden="1" x14ac:dyDescent="0.3">
      <c r="B402" s="104">
        <v>2013</v>
      </c>
      <c r="C402" s="104" t="s">
        <v>65</v>
      </c>
      <c r="D402" s="106">
        <v>44</v>
      </c>
    </row>
    <row r="403" spans="2:4" hidden="1" x14ac:dyDescent="0.3">
      <c r="B403" s="104">
        <v>2013</v>
      </c>
      <c r="C403" s="104" t="s">
        <v>10</v>
      </c>
      <c r="D403" s="106">
        <v>43.94486216</v>
      </c>
    </row>
    <row r="404" spans="2:4" hidden="1" x14ac:dyDescent="0.3">
      <c r="B404" s="104">
        <v>2013</v>
      </c>
      <c r="C404" s="104" t="s">
        <v>66</v>
      </c>
      <c r="D404" s="106">
        <v>43.667439950000002</v>
      </c>
    </row>
    <row r="405" spans="2:4" hidden="1" x14ac:dyDescent="0.3">
      <c r="B405" s="104">
        <v>2012</v>
      </c>
      <c r="C405" s="118" t="s">
        <v>55</v>
      </c>
      <c r="D405" s="106">
        <v>43.912324999999996</v>
      </c>
    </row>
    <row r="406" spans="2:4" hidden="1" x14ac:dyDescent="0.3">
      <c r="B406" s="104">
        <v>2012</v>
      </c>
      <c r="C406" s="118" t="s">
        <v>63</v>
      </c>
      <c r="D406" s="106">
        <v>43.660820000000001</v>
      </c>
    </row>
    <row r="407" spans="2:4" hidden="1" x14ac:dyDescent="0.3">
      <c r="B407" s="104">
        <v>2012</v>
      </c>
      <c r="C407" s="118" t="s">
        <v>64</v>
      </c>
      <c r="D407" s="106">
        <v>44</v>
      </c>
    </row>
    <row r="408" spans="2:4" hidden="1" x14ac:dyDescent="0.3">
      <c r="B408" s="104">
        <v>2012</v>
      </c>
      <c r="C408" s="118" t="s">
        <v>13</v>
      </c>
      <c r="D408" s="106">
        <v>43.937870000000004</v>
      </c>
    </row>
    <row r="409" spans="2:4" hidden="1" x14ac:dyDescent="0.3">
      <c r="B409" s="104">
        <v>2012</v>
      </c>
      <c r="C409" s="118" t="s">
        <v>0</v>
      </c>
      <c r="D409" s="106">
        <v>44</v>
      </c>
    </row>
    <row r="410" spans="2:4" hidden="1" x14ac:dyDescent="0.3">
      <c r="B410" s="104">
        <v>2012</v>
      </c>
      <c r="C410" s="118" t="s">
        <v>65</v>
      </c>
      <c r="D410" s="106">
        <v>43.953270000000003</v>
      </c>
    </row>
    <row r="411" spans="2:4" hidden="1" x14ac:dyDescent="0.3">
      <c r="B411" s="104">
        <v>2012</v>
      </c>
      <c r="C411" s="118" t="s">
        <v>10</v>
      </c>
      <c r="D411" s="106">
        <v>43.98462</v>
      </c>
    </row>
    <row r="412" spans="2:4" hidden="1" x14ac:dyDescent="0.3">
      <c r="B412" s="104">
        <v>2012</v>
      </c>
      <c r="C412" s="160" t="s">
        <v>66</v>
      </c>
      <c r="D412" s="106">
        <v>43.554699999999997</v>
      </c>
    </row>
    <row r="413" spans="2:4" hidden="1" x14ac:dyDescent="0.3">
      <c r="B413" s="104">
        <v>2011</v>
      </c>
      <c r="C413" s="118" t="s">
        <v>55</v>
      </c>
      <c r="D413" s="106">
        <v>44</v>
      </c>
    </row>
    <row r="414" spans="2:4" hidden="1" x14ac:dyDescent="0.3">
      <c r="B414" s="104">
        <v>2011</v>
      </c>
      <c r="C414" s="118" t="s">
        <v>36</v>
      </c>
      <c r="D414" s="106">
        <v>44</v>
      </c>
    </row>
    <row r="415" spans="2:4" hidden="1" x14ac:dyDescent="0.3">
      <c r="B415" s="104">
        <v>2011</v>
      </c>
      <c r="C415" s="118" t="s">
        <v>40</v>
      </c>
      <c r="D415" s="106">
        <v>44</v>
      </c>
    </row>
    <row r="416" spans="2:4" hidden="1" x14ac:dyDescent="0.3">
      <c r="B416" s="104">
        <v>2011</v>
      </c>
      <c r="C416" s="118" t="s">
        <v>39</v>
      </c>
      <c r="D416" s="106">
        <v>44</v>
      </c>
    </row>
    <row r="417" spans="2:4" hidden="1" x14ac:dyDescent="0.3">
      <c r="B417" s="104">
        <v>2011</v>
      </c>
      <c r="C417" s="118" t="s">
        <v>34</v>
      </c>
      <c r="D417" s="106">
        <v>44</v>
      </c>
    </row>
    <row r="418" spans="2:4" hidden="1" x14ac:dyDescent="0.3">
      <c r="B418" s="104">
        <v>2011</v>
      </c>
      <c r="C418" s="118" t="s">
        <v>38</v>
      </c>
      <c r="D418" s="106">
        <v>44</v>
      </c>
    </row>
    <row r="419" spans="2:4" hidden="1" x14ac:dyDescent="0.3">
      <c r="B419" s="104">
        <v>2011</v>
      </c>
      <c r="C419" s="118" t="s">
        <v>35</v>
      </c>
      <c r="D419" s="106">
        <v>44</v>
      </c>
    </row>
    <row r="420" spans="2:4" hidden="1" x14ac:dyDescent="0.3">
      <c r="B420" s="104">
        <v>2011</v>
      </c>
      <c r="C420" s="160" t="s">
        <v>37</v>
      </c>
      <c r="D420" s="106">
        <v>44</v>
      </c>
    </row>
    <row r="421" spans="2:4" hidden="1" x14ac:dyDescent="0.3">
      <c r="B421" s="104">
        <v>2010</v>
      </c>
      <c r="C421" s="118" t="s">
        <v>55</v>
      </c>
      <c r="D421" s="106">
        <v>43.62706995010376</v>
      </c>
    </row>
    <row r="422" spans="2:4" hidden="1" x14ac:dyDescent="0.3">
      <c r="B422" s="104">
        <v>2010</v>
      </c>
      <c r="C422" s="118" t="s">
        <v>36</v>
      </c>
      <c r="D422" s="106">
        <v>43.706379890441895</v>
      </c>
    </row>
    <row r="423" spans="2:4" hidden="1" x14ac:dyDescent="0.3">
      <c r="B423" s="104">
        <v>2010</v>
      </c>
      <c r="C423" s="118" t="s">
        <v>56</v>
      </c>
      <c r="D423" s="106">
        <v>41</v>
      </c>
    </row>
    <row r="424" spans="2:4" hidden="1" x14ac:dyDescent="0.3">
      <c r="B424" s="104">
        <v>2010</v>
      </c>
      <c r="C424" s="118" t="s">
        <v>39</v>
      </c>
      <c r="D424" s="106">
        <v>43.048219919204712</v>
      </c>
    </row>
    <row r="425" spans="2:4" hidden="1" x14ac:dyDescent="0.3">
      <c r="B425" s="104">
        <v>2010</v>
      </c>
      <c r="C425" s="118" t="s">
        <v>34</v>
      </c>
      <c r="D425" s="106">
        <v>43.470590114593506</v>
      </c>
    </row>
    <row r="426" spans="2:4" hidden="1" x14ac:dyDescent="0.3">
      <c r="B426" s="104">
        <v>2010</v>
      </c>
      <c r="C426" s="118" t="s">
        <v>38</v>
      </c>
      <c r="D426" s="106">
        <v>43.561829924583435</v>
      </c>
    </row>
    <row r="427" spans="2:4" hidden="1" x14ac:dyDescent="0.3">
      <c r="B427" s="104">
        <v>2010</v>
      </c>
      <c r="C427" s="118" t="s">
        <v>35</v>
      </c>
      <c r="D427" s="106">
        <v>44</v>
      </c>
    </row>
    <row r="428" spans="2:4" hidden="1" x14ac:dyDescent="0.3">
      <c r="B428" s="104">
        <v>2010</v>
      </c>
      <c r="C428" s="160" t="s">
        <v>37</v>
      </c>
      <c r="D428" s="106">
        <v>43.584555268287659</v>
      </c>
    </row>
    <row r="429" spans="2:4" hidden="1" x14ac:dyDescent="0.3"/>
    <row r="430" spans="2:4" hidden="1" x14ac:dyDescent="0.3">
      <c r="B430" s="161" t="s">
        <v>92</v>
      </c>
    </row>
    <row r="431" spans="2:4" hidden="1" x14ac:dyDescent="0.3">
      <c r="B431" s="104">
        <v>2014</v>
      </c>
      <c r="C431" s="104" t="s">
        <v>36</v>
      </c>
      <c r="D431" s="106">
        <v>58.110465765665097</v>
      </c>
    </row>
    <row r="432" spans="2:4" hidden="1" x14ac:dyDescent="0.3">
      <c r="B432" s="104">
        <v>2014</v>
      </c>
      <c r="C432" s="104" t="s">
        <v>40</v>
      </c>
      <c r="D432" s="106">
        <v>57.690100529016505</v>
      </c>
    </row>
    <row r="433" spans="2:4" hidden="1" x14ac:dyDescent="0.3">
      <c r="B433" s="104">
        <v>2014</v>
      </c>
      <c r="C433" s="104" t="s">
        <v>39</v>
      </c>
      <c r="D433" s="106">
        <v>57.566125160679398</v>
      </c>
    </row>
    <row r="434" spans="2:4" hidden="1" x14ac:dyDescent="0.3">
      <c r="B434" s="104">
        <v>2014</v>
      </c>
      <c r="C434" s="104" t="s">
        <v>34</v>
      </c>
      <c r="D434" s="106">
        <v>57.644418192557602</v>
      </c>
    </row>
    <row r="435" spans="2:4" hidden="1" x14ac:dyDescent="0.3">
      <c r="B435" s="104">
        <v>2014</v>
      </c>
      <c r="C435" s="104" t="s">
        <v>37</v>
      </c>
      <c r="D435" s="106">
        <v>57.097962382445104</v>
      </c>
    </row>
    <row r="436" spans="2:4" hidden="1" x14ac:dyDescent="0.3">
      <c r="B436" s="104">
        <v>2014</v>
      </c>
      <c r="C436" s="104" t="s">
        <v>38</v>
      </c>
      <c r="D436" s="106">
        <v>58.973041968753201</v>
      </c>
    </row>
    <row r="437" spans="2:4" hidden="1" x14ac:dyDescent="0.3">
      <c r="B437" s="104">
        <v>2014</v>
      </c>
      <c r="C437" s="104" t="s">
        <v>35</v>
      </c>
      <c r="D437" s="106">
        <v>58.5719602977668</v>
      </c>
    </row>
    <row r="438" spans="2:4" hidden="1" x14ac:dyDescent="0.3">
      <c r="B438" s="104">
        <v>2014</v>
      </c>
      <c r="C438" s="104" t="s">
        <v>55</v>
      </c>
      <c r="D438" s="106">
        <v>58.027179763186197</v>
      </c>
    </row>
    <row r="439" spans="2:4" hidden="1" x14ac:dyDescent="0.3"/>
    <row r="440" spans="2:4" hidden="1" x14ac:dyDescent="0.3">
      <c r="B440" s="161" t="s">
        <v>93</v>
      </c>
    </row>
    <row r="441" spans="2:4" hidden="1" x14ac:dyDescent="0.3">
      <c r="B441" s="104">
        <v>2014</v>
      </c>
      <c r="C441" s="104" t="s">
        <v>36</v>
      </c>
      <c r="D441" s="162">
        <v>58.110465765665097</v>
      </c>
    </row>
    <row r="442" spans="2:4" hidden="1" x14ac:dyDescent="0.3">
      <c r="B442" s="104">
        <v>2014</v>
      </c>
      <c r="C442" s="104" t="s">
        <v>40</v>
      </c>
      <c r="D442" s="162">
        <v>57.690100529016505</v>
      </c>
    </row>
    <row r="443" spans="2:4" hidden="1" x14ac:dyDescent="0.3">
      <c r="B443" s="104">
        <v>2014</v>
      </c>
      <c r="C443" s="104" t="s">
        <v>39</v>
      </c>
      <c r="D443" s="162">
        <v>57.566125160679398</v>
      </c>
    </row>
    <row r="444" spans="2:4" hidden="1" x14ac:dyDescent="0.3">
      <c r="B444" s="104">
        <v>2014</v>
      </c>
      <c r="C444" s="104" t="s">
        <v>34</v>
      </c>
      <c r="D444" s="162">
        <v>57.644418192557602</v>
      </c>
    </row>
    <row r="445" spans="2:4" hidden="1" x14ac:dyDescent="0.3">
      <c r="B445" s="104">
        <v>2014</v>
      </c>
      <c r="C445" s="104" t="s">
        <v>37</v>
      </c>
      <c r="D445" s="162">
        <v>57.097962382445104</v>
      </c>
    </row>
    <row r="446" spans="2:4" hidden="1" x14ac:dyDescent="0.3">
      <c r="B446" s="104">
        <v>2014</v>
      </c>
      <c r="C446" s="104" t="s">
        <v>38</v>
      </c>
      <c r="D446" s="162">
        <v>58.973041968753201</v>
      </c>
    </row>
    <row r="447" spans="2:4" hidden="1" x14ac:dyDescent="0.3">
      <c r="B447" s="104">
        <v>2014</v>
      </c>
      <c r="C447" s="104" t="s">
        <v>35</v>
      </c>
      <c r="D447" s="162">
        <v>58.5719602977668</v>
      </c>
    </row>
    <row r="448" spans="2:4" hidden="1" x14ac:dyDescent="0.3">
      <c r="B448" s="104">
        <v>2014</v>
      </c>
      <c r="C448" s="104" t="s">
        <v>55</v>
      </c>
      <c r="D448" s="162">
        <v>58.027179763186197</v>
      </c>
    </row>
    <row r="450" spans="1:10" x14ac:dyDescent="0.3">
      <c r="B450" s="137" t="s">
        <v>133</v>
      </c>
      <c r="C450" s="134"/>
      <c r="D450" s="138"/>
      <c r="E450" s="134"/>
      <c r="F450" s="134"/>
      <c r="G450" s="134"/>
      <c r="J450" s="134"/>
    </row>
    <row r="451" spans="1:10" x14ac:dyDescent="0.3">
      <c r="B451" s="78" t="s">
        <v>16</v>
      </c>
      <c r="C451" s="78" t="s">
        <v>129</v>
      </c>
      <c r="D451" s="78" t="s">
        <v>17</v>
      </c>
      <c r="E451" s="66"/>
      <c r="F451" s="134"/>
      <c r="G451" s="134"/>
      <c r="J451" s="134"/>
    </row>
    <row r="452" spans="1:10" x14ac:dyDescent="0.3">
      <c r="A452" s="104" t="str">
        <f>B452&amp;D452</f>
        <v>2009ABM ULHB</v>
      </c>
      <c r="B452" s="79">
        <v>2009</v>
      </c>
      <c r="C452" s="163">
        <v>73591.483919999941</v>
      </c>
      <c r="D452" s="80" t="s">
        <v>34</v>
      </c>
      <c r="E452" s="65"/>
      <c r="F452" s="66"/>
      <c r="G452" s="66"/>
      <c r="J452" s="66"/>
    </row>
    <row r="453" spans="1:10" x14ac:dyDescent="0.3">
      <c r="A453" s="104" t="str">
        <f t="shared" ref="A453:A525" si="174">B453&amp;D453</f>
        <v>2009Aneurin Bevan LHB</v>
      </c>
      <c r="B453" s="79">
        <v>2009</v>
      </c>
      <c r="C453" s="163">
        <v>90381.069939999943</v>
      </c>
      <c r="D453" s="80" t="s">
        <v>35</v>
      </c>
      <c r="E453" s="65"/>
      <c r="F453" s="64"/>
      <c r="G453" s="64"/>
    </row>
    <row r="454" spans="1:10" x14ac:dyDescent="0.3">
      <c r="A454" s="104" t="str">
        <f t="shared" si="174"/>
        <v>2009Betsi Cadwaladr ULHB</v>
      </c>
      <c r="B454" s="79">
        <v>2009</v>
      </c>
      <c r="C454" s="163">
        <v>114725.06612999998</v>
      </c>
      <c r="D454" s="80" t="s">
        <v>36</v>
      </c>
      <c r="E454" s="89"/>
      <c r="F454" s="64"/>
      <c r="G454" s="64"/>
    </row>
    <row r="455" spans="1:10" x14ac:dyDescent="0.3">
      <c r="A455" s="104" t="str">
        <f t="shared" si="174"/>
        <v>2009Cardiff &amp; Vale ULHB</v>
      </c>
      <c r="B455" s="79">
        <v>2009</v>
      </c>
      <c r="C455" s="163">
        <v>66687.830219999989</v>
      </c>
      <c r="D455" s="80" t="s">
        <v>37</v>
      </c>
      <c r="E455" s="89"/>
      <c r="F455" s="64"/>
      <c r="G455" s="64"/>
    </row>
    <row r="456" spans="1:10" x14ac:dyDescent="0.3">
      <c r="A456" s="104" t="str">
        <f t="shared" si="174"/>
        <v>2009Cwm Taf LHB</v>
      </c>
      <c r="B456" s="79">
        <v>2009</v>
      </c>
      <c r="C456" s="163">
        <v>48705.721520000021</v>
      </c>
      <c r="D456" s="80" t="s">
        <v>38</v>
      </c>
      <c r="E456" s="89"/>
      <c r="F456" s="64"/>
      <c r="G456" s="64"/>
    </row>
    <row r="457" spans="1:10" x14ac:dyDescent="0.3">
      <c r="A457" s="104" t="str">
        <f t="shared" si="174"/>
        <v>2009Hywel Dda LHB</v>
      </c>
      <c r="B457" s="79">
        <v>2009</v>
      </c>
      <c r="C457" s="163">
        <v>54105.203940000036</v>
      </c>
      <c r="D457" s="80" t="s">
        <v>39</v>
      </c>
      <c r="E457" s="89"/>
      <c r="F457" s="64"/>
      <c r="G457" s="64"/>
    </row>
    <row r="458" spans="1:10" x14ac:dyDescent="0.3">
      <c r="A458" s="104" t="str">
        <f t="shared" si="174"/>
        <v>2009Powys Teaching LHB</v>
      </c>
      <c r="B458" s="94">
        <v>2009</v>
      </c>
      <c r="C458" s="164">
        <v>16470.287790000002</v>
      </c>
      <c r="D458" s="80" t="s">
        <v>40</v>
      </c>
      <c r="E458" s="89"/>
      <c r="F458" s="64"/>
      <c r="G458" s="64"/>
    </row>
    <row r="459" spans="1:10" x14ac:dyDescent="0.3">
      <c r="A459" s="104" t="str">
        <f t="shared" si="174"/>
        <v>2009Wales</v>
      </c>
      <c r="B459" s="94">
        <v>2009</v>
      </c>
      <c r="C459" s="205">
        <f>SUM(C452:C458)</f>
        <v>464666.66345999995</v>
      </c>
      <c r="D459" s="65" t="s">
        <v>55</v>
      </c>
      <c r="E459" s="89"/>
      <c r="F459" s="64"/>
      <c r="G459" s="64"/>
    </row>
    <row r="460" spans="1:10" x14ac:dyDescent="0.3">
      <c r="A460" s="104" t="str">
        <f t="shared" si="174"/>
        <v>2010Betsi Cadwaladr ULHB</v>
      </c>
      <c r="B460" s="94">
        <v>2010</v>
      </c>
      <c r="C460" s="165">
        <v>114788.36644111201</v>
      </c>
      <c r="D460" s="89" t="s">
        <v>36</v>
      </c>
      <c r="F460" s="64"/>
      <c r="G460" s="64"/>
    </row>
    <row r="461" spans="1:10" x14ac:dyDescent="0.3">
      <c r="A461" s="104" t="str">
        <f t="shared" si="174"/>
        <v>2010Powys Teaching LHB</v>
      </c>
      <c r="B461" s="94">
        <v>2010</v>
      </c>
      <c r="C461" s="165">
        <v>16000.900801688433</v>
      </c>
      <c r="D461" s="89" t="s">
        <v>40</v>
      </c>
      <c r="G461" s="134"/>
      <c r="J461" s="134"/>
    </row>
    <row r="462" spans="1:10" x14ac:dyDescent="0.3">
      <c r="A462" s="104" t="str">
        <f t="shared" si="174"/>
        <v>2010Hywel Dda LHB</v>
      </c>
      <c r="B462" s="94">
        <v>2010</v>
      </c>
      <c r="C462" s="165">
        <v>53001.386136033572</v>
      </c>
      <c r="D462" s="134" t="s">
        <v>39</v>
      </c>
      <c r="G462" s="134"/>
      <c r="J462" s="134"/>
    </row>
    <row r="463" spans="1:10" x14ac:dyDescent="0.3">
      <c r="A463" s="104" t="str">
        <f t="shared" si="174"/>
        <v>2010ABM ULHB</v>
      </c>
      <c r="B463" s="94">
        <v>2010</v>
      </c>
      <c r="C463" s="165">
        <v>73442.015747517347</v>
      </c>
      <c r="D463" s="65" t="s">
        <v>34</v>
      </c>
      <c r="G463" s="134"/>
      <c r="J463" s="134"/>
    </row>
    <row r="464" spans="1:10" x14ac:dyDescent="0.3">
      <c r="A464" s="104" t="str">
        <f t="shared" si="174"/>
        <v>2010Cardiff &amp; Vale ULHB</v>
      </c>
      <c r="B464" s="94">
        <v>2010</v>
      </c>
      <c r="C464" s="165">
        <v>66533.714983686805</v>
      </c>
      <c r="D464" s="65" t="s">
        <v>37</v>
      </c>
      <c r="G464" s="134"/>
      <c r="J464" s="134"/>
    </row>
    <row r="465" spans="1:10" x14ac:dyDescent="0.3">
      <c r="A465" s="104" t="str">
        <f t="shared" si="174"/>
        <v>2010Cwm Taf LHB</v>
      </c>
      <c r="B465" s="94">
        <v>2010</v>
      </c>
      <c r="C465" s="165">
        <v>48574.204538181424</v>
      </c>
      <c r="D465" s="65" t="s">
        <v>38</v>
      </c>
      <c r="G465" s="134"/>
      <c r="J465" s="134"/>
    </row>
    <row r="466" spans="1:10" x14ac:dyDescent="0.3">
      <c r="A466" s="104" t="str">
        <f t="shared" si="174"/>
        <v>2010Aneurin Bevan LHB</v>
      </c>
      <c r="B466" s="94">
        <v>2010</v>
      </c>
      <c r="C466" s="165">
        <v>89345.60439273715</v>
      </c>
      <c r="D466" s="65" t="s">
        <v>35</v>
      </c>
      <c r="G466" s="134"/>
      <c r="J466" s="134"/>
    </row>
    <row r="467" spans="1:10" x14ac:dyDescent="0.3">
      <c r="A467" s="104" t="str">
        <f t="shared" si="174"/>
        <v>2010Wales</v>
      </c>
      <c r="B467" s="94">
        <v>2010</v>
      </c>
      <c r="C467" s="205">
        <f>SUM(C460:C466)</f>
        <v>461686.19304095674</v>
      </c>
      <c r="D467" s="65" t="s">
        <v>55</v>
      </c>
      <c r="G467" s="134"/>
      <c r="J467" s="134"/>
    </row>
    <row r="468" spans="1:10" x14ac:dyDescent="0.3">
      <c r="A468" s="104" t="str">
        <f t="shared" si="174"/>
        <v>2011ABM ULHB</v>
      </c>
      <c r="B468" s="94">
        <v>2011</v>
      </c>
      <c r="C468" s="164">
        <v>74030.568992484506</v>
      </c>
      <c r="D468" s="80" t="s">
        <v>34</v>
      </c>
      <c r="E468" s="65"/>
      <c r="F468" s="134"/>
      <c r="G468" s="134"/>
      <c r="J468" s="134"/>
    </row>
    <row r="469" spans="1:10" x14ac:dyDescent="0.3">
      <c r="A469" s="104" t="str">
        <f t="shared" si="174"/>
        <v>2011Aneurin Bevan LHB</v>
      </c>
      <c r="B469" s="79">
        <v>2011</v>
      </c>
      <c r="C469" s="163">
        <v>88252.196605570847</v>
      </c>
      <c r="D469" s="80" t="s">
        <v>35</v>
      </c>
      <c r="E469" s="65"/>
      <c r="F469" s="134"/>
      <c r="G469" s="134"/>
      <c r="J469" s="134"/>
    </row>
    <row r="470" spans="1:10" x14ac:dyDescent="0.3">
      <c r="A470" s="104" t="str">
        <f t="shared" si="174"/>
        <v>2011Betsi Cadwaladr ULHB</v>
      </c>
      <c r="B470" s="79">
        <v>2011</v>
      </c>
      <c r="C470" s="163">
        <v>115999.21890019381</v>
      </c>
      <c r="D470" s="80" t="s">
        <v>36</v>
      </c>
      <c r="E470" s="65"/>
      <c r="F470" s="134"/>
      <c r="G470" s="134"/>
      <c r="J470" s="134"/>
    </row>
    <row r="471" spans="1:10" x14ac:dyDescent="0.3">
      <c r="A471" s="104" t="str">
        <f t="shared" si="174"/>
        <v>2011Cardiff &amp; Vale ULHB</v>
      </c>
      <c r="B471" s="79">
        <v>2011</v>
      </c>
      <c r="C471" s="163">
        <v>65420.500870248798</v>
      </c>
      <c r="D471" s="80" t="s">
        <v>37</v>
      </c>
      <c r="E471" s="65"/>
      <c r="F471" s="134"/>
      <c r="G471" s="134"/>
      <c r="J471" s="134"/>
    </row>
    <row r="472" spans="1:10" x14ac:dyDescent="0.3">
      <c r="A472" s="104" t="str">
        <f t="shared" si="174"/>
        <v>2011Cwm Taf LHB</v>
      </c>
      <c r="B472" s="79">
        <v>2011</v>
      </c>
      <c r="C472" s="163">
        <v>48310.247724659435</v>
      </c>
      <c r="D472" s="80" t="s">
        <v>38</v>
      </c>
      <c r="E472" s="65"/>
      <c r="F472" s="134"/>
      <c r="G472" s="134"/>
      <c r="J472" s="134"/>
    </row>
    <row r="473" spans="1:10" x14ac:dyDescent="0.3">
      <c r="A473" s="104" t="str">
        <f t="shared" si="174"/>
        <v>2011Hywel Dda LHB</v>
      </c>
      <c r="B473" s="79">
        <v>2011</v>
      </c>
      <c r="C473" s="163">
        <v>53156.957029861762</v>
      </c>
      <c r="D473" s="80" t="s">
        <v>39</v>
      </c>
      <c r="E473" s="65"/>
      <c r="F473" s="134"/>
      <c r="G473" s="134"/>
      <c r="J473" s="134"/>
    </row>
    <row r="474" spans="1:10" x14ac:dyDescent="0.3">
      <c r="A474" s="104" t="str">
        <f t="shared" si="174"/>
        <v>2011Powys Teaching LHB</v>
      </c>
      <c r="B474" s="79">
        <v>2011</v>
      </c>
      <c r="C474" s="163">
        <v>16409.185552016865</v>
      </c>
      <c r="D474" s="80" t="s">
        <v>40</v>
      </c>
      <c r="E474" s="65"/>
      <c r="F474" s="134"/>
      <c r="G474" s="134"/>
      <c r="J474" s="134"/>
    </row>
    <row r="475" spans="1:10" x14ac:dyDescent="0.3">
      <c r="A475" s="104" t="str">
        <f t="shared" si="174"/>
        <v>2011Wales</v>
      </c>
      <c r="B475" s="79">
        <v>2011</v>
      </c>
      <c r="C475" s="205">
        <f>SUM(C468:C474)</f>
        <v>461578.87567503599</v>
      </c>
      <c r="D475" s="65" t="s">
        <v>55</v>
      </c>
      <c r="E475" s="65"/>
      <c r="F475" s="134"/>
      <c r="G475" s="134"/>
      <c r="J475" s="134"/>
    </row>
    <row r="476" spans="1:10" x14ac:dyDescent="0.3">
      <c r="A476" s="104" t="str">
        <f t="shared" si="174"/>
        <v>2012Betsi Cadwaladr ULHB</v>
      </c>
      <c r="B476" s="79">
        <v>2012</v>
      </c>
      <c r="C476" s="166">
        <v>115180.40373000001</v>
      </c>
      <c r="D476" s="80" t="s">
        <v>36</v>
      </c>
      <c r="F476" s="134"/>
      <c r="G476" s="134"/>
      <c r="J476" s="134"/>
    </row>
    <row r="477" spans="1:10" x14ac:dyDescent="0.3">
      <c r="A477" s="104" t="str">
        <f t="shared" si="174"/>
        <v>2012Powys Teaching LHB</v>
      </c>
      <c r="B477" s="79">
        <v>2012</v>
      </c>
      <c r="C477" s="166">
        <v>16715.4758</v>
      </c>
      <c r="D477" s="80" t="s">
        <v>40</v>
      </c>
      <c r="F477" s="134"/>
      <c r="G477" s="134"/>
      <c r="J477" s="134"/>
    </row>
    <row r="478" spans="1:10" x14ac:dyDescent="0.3">
      <c r="A478" s="104" t="str">
        <f t="shared" si="174"/>
        <v>2012Hywel Dda LHB</v>
      </c>
      <c r="B478" s="79">
        <v>2012</v>
      </c>
      <c r="C478" s="166">
        <v>53856.223489999997</v>
      </c>
      <c r="D478" s="80" t="s">
        <v>39</v>
      </c>
      <c r="F478" s="134"/>
      <c r="G478" s="134"/>
      <c r="J478" s="134"/>
    </row>
    <row r="479" spans="1:10" x14ac:dyDescent="0.3">
      <c r="A479" s="104" t="str">
        <f t="shared" si="174"/>
        <v>2012ABM ULHB</v>
      </c>
      <c r="B479" s="79">
        <v>2012</v>
      </c>
      <c r="C479" s="166">
        <v>75012.178600000014</v>
      </c>
      <c r="D479" s="80" t="s">
        <v>34</v>
      </c>
      <c r="J479" s="134"/>
    </row>
    <row r="480" spans="1:10" x14ac:dyDescent="0.3">
      <c r="A480" s="104" t="str">
        <f t="shared" si="174"/>
        <v>2012Cardiff &amp; Vale ULHB</v>
      </c>
      <c r="B480" s="79">
        <v>2012</v>
      </c>
      <c r="C480" s="166">
        <v>65664.185890000022</v>
      </c>
      <c r="D480" s="80" t="s">
        <v>37</v>
      </c>
      <c r="J480" s="134"/>
    </row>
    <row r="481" spans="1:10" x14ac:dyDescent="0.3">
      <c r="A481" s="104" t="str">
        <f t="shared" si="174"/>
        <v>2012Cwm Taf LHB</v>
      </c>
      <c r="B481" s="94">
        <v>2012</v>
      </c>
      <c r="C481" s="166">
        <v>46836.750350000009</v>
      </c>
      <c r="D481" s="80" t="s">
        <v>38</v>
      </c>
      <c r="J481" s="134"/>
    </row>
    <row r="482" spans="1:10" x14ac:dyDescent="0.3">
      <c r="A482" s="104" t="str">
        <f t="shared" si="174"/>
        <v>2012Aneurin Bevan LHB</v>
      </c>
      <c r="B482" s="94">
        <v>2012</v>
      </c>
      <c r="C482" s="166">
        <v>89118.346690654696</v>
      </c>
      <c r="D482" s="80" t="s">
        <v>35</v>
      </c>
      <c r="J482" s="134"/>
    </row>
    <row r="483" spans="1:10" x14ac:dyDescent="0.3">
      <c r="A483" s="104" t="str">
        <f t="shared" si="174"/>
        <v>2012Wales</v>
      </c>
      <c r="B483" s="94">
        <v>2012</v>
      </c>
      <c r="C483" s="205">
        <f>SUM(C476:C482)</f>
        <v>462383.56455065473</v>
      </c>
      <c r="D483" s="65" t="s">
        <v>55</v>
      </c>
      <c r="J483" s="134"/>
    </row>
    <row r="484" spans="1:10" x14ac:dyDescent="0.3">
      <c r="A484" s="104" t="str">
        <f t="shared" si="174"/>
        <v>2013Betsi Cadwaladr ULHB</v>
      </c>
      <c r="B484" s="94">
        <v>2013</v>
      </c>
      <c r="C484" s="125">
        <v>113386.71986727</v>
      </c>
      <c r="D484" s="104" t="s">
        <v>36</v>
      </c>
      <c r="E484" s="65"/>
      <c r="J484" s="134"/>
    </row>
    <row r="485" spans="1:10" x14ac:dyDescent="0.3">
      <c r="A485" s="104" t="str">
        <f t="shared" si="174"/>
        <v>2013Powys Teaching LHB</v>
      </c>
      <c r="B485" s="94">
        <v>2013</v>
      </c>
      <c r="C485" s="167">
        <v>16668.039449022996</v>
      </c>
      <c r="D485" s="104" t="s">
        <v>40</v>
      </c>
      <c r="E485" s="65"/>
      <c r="J485" s="134"/>
    </row>
    <row r="486" spans="1:10" x14ac:dyDescent="0.3">
      <c r="A486" s="104" t="str">
        <f t="shared" si="174"/>
        <v>2013Hywel Dda LHB</v>
      </c>
      <c r="B486" s="94">
        <v>2013</v>
      </c>
      <c r="C486" s="167">
        <v>53172.282579923012</v>
      </c>
      <c r="D486" s="104" t="s">
        <v>39</v>
      </c>
      <c r="E486" s="65"/>
      <c r="J486" s="134"/>
    </row>
    <row r="487" spans="1:10" x14ac:dyDescent="0.3">
      <c r="A487" s="104" t="str">
        <f t="shared" si="174"/>
        <v>2013ABM ULHB</v>
      </c>
      <c r="B487" s="94">
        <v>2013</v>
      </c>
      <c r="C487" s="167">
        <v>74612.646862100024</v>
      </c>
      <c r="D487" s="104" t="s">
        <v>34</v>
      </c>
      <c r="E487" s="65"/>
      <c r="G487" s="103"/>
      <c r="J487" s="134"/>
    </row>
    <row r="488" spans="1:10" x14ac:dyDescent="0.3">
      <c r="A488" s="104" t="str">
        <f t="shared" si="174"/>
        <v>2013Cardiff &amp; Vale ULHB</v>
      </c>
      <c r="B488" s="94">
        <v>2013</v>
      </c>
      <c r="C488" s="167">
        <v>65417.613830843999</v>
      </c>
      <c r="D488" s="104" t="s">
        <v>37</v>
      </c>
      <c r="E488" s="65"/>
      <c r="G488" s="103"/>
      <c r="J488" s="134"/>
    </row>
    <row r="489" spans="1:10" x14ac:dyDescent="0.3">
      <c r="A489" s="104" t="str">
        <f t="shared" si="174"/>
        <v>2013Cwm Taf LHB</v>
      </c>
      <c r="B489" s="94">
        <v>2013</v>
      </c>
      <c r="C489" s="167">
        <v>46470.168296020012</v>
      </c>
      <c r="D489" s="104" t="s">
        <v>38</v>
      </c>
      <c r="E489" s="134"/>
      <c r="F489" s="134"/>
      <c r="G489" s="134"/>
      <c r="J489" s="134"/>
    </row>
    <row r="490" spans="1:10" x14ac:dyDescent="0.3">
      <c r="A490" s="104" t="str">
        <f t="shared" si="174"/>
        <v>2013Aneurin Bevan LHB</v>
      </c>
      <c r="B490" s="94">
        <v>2013</v>
      </c>
      <c r="C490" s="167">
        <v>87041.397858447002</v>
      </c>
      <c r="D490" s="104" t="s">
        <v>35</v>
      </c>
    </row>
    <row r="491" spans="1:10" x14ac:dyDescent="0.3">
      <c r="A491" s="104" t="str">
        <f t="shared" si="174"/>
        <v>2013Wales</v>
      </c>
      <c r="B491" s="94">
        <v>2013</v>
      </c>
      <c r="C491" s="205">
        <f>SUM(C484:C490)</f>
        <v>456768.86874362704</v>
      </c>
      <c r="D491" s="65" t="s">
        <v>55</v>
      </c>
    </row>
    <row r="492" spans="1:10" x14ac:dyDescent="0.3">
      <c r="A492" s="104" t="str">
        <f t="shared" si="174"/>
        <v>2014ABM ULHB</v>
      </c>
      <c r="B492" s="94">
        <v>2014</v>
      </c>
      <c r="C492" s="163">
        <v>70880.43051179238</v>
      </c>
      <c r="D492" s="80" t="s">
        <v>34</v>
      </c>
    </row>
    <row r="493" spans="1:10" x14ac:dyDescent="0.3">
      <c r="A493" s="104" t="str">
        <f t="shared" si="174"/>
        <v>2014Aneurin Bevan LHB</v>
      </c>
      <c r="B493" s="94">
        <v>2014</v>
      </c>
      <c r="C493" s="163">
        <v>81704.246620727557</v>
      </c>
      <c r="D493" s="80" t="s">
        <v>35</v>
      </c>
    </row>
    <row r="494" spans="1:10" x14ac:dyDescent="0.3">
      <c r="A494" s="104" t="str">
        <f t="shared" si="174"/>
        <v>2014Betsi Cadwaladr ULHB</v>
      </c>
      <c r="B494" s="94">
        <v>2014</v>
      </c>
      <c r="C494" s="163">
        <v>105588.57398064177</v>
      </c>
      <c r="D494" s="80" t="s">
        <v>36</v>
      </c>
    </row>
    <row r="495" spans="1:10" x14ac:dyDescent="0.3">
      <c r="A495" s="104" t="str">
        <f t="shared" si="174"/>
        <v>2014Cardiff &amp; Vale ULHB</v>
      </c>
      <c r="B495" s="94">
        <v>2014</v>
      </c>
      <c r="C495" s="163">
        <v>62602.818899424703</v>
      </c>
      <c r="D495" s="80" t="s">
        <v>37</v>
      </c>
    </row>
    <row r="496" spans="1:10" x14ac:dyDescent="0.3">
      <c r="A496" s="104" t="str">
        <f t="shared" si="174"/>
        <v>2014Cwm Taf LHB</v>
      </c>
      <c r="B496" s="79">
        <v>2014</v>
      </c>
      <c r="C496" s="163">
        <v>43893.460215076739</v>
      </c>
      <c r="D496" s="80" t="s">
        <v>38</v>
      </c>
    </row>
    <row r="497" spans="1:7" x14ac:dyDescent="0.3">
      <c r="A497" s="104" t="str">
        <f t="shared" si="174"/>
        <v>2014Hywel Dda LHB</v>
      </c>
      <c r="B497" s="79">
        <v>2014</v>
      </c>
      <c r="C497" s="163">
        <v>52208.58501219625</v>
      </c>
      <c r="D497" s="80" t="s">
        <v>39</v>
      </c>
    </row>
    <row r="498" spans="1:7" x14ac:dyDescent="0.3">
      <c r="A498" s="104" t="str">
        <f t="shared" si="174"/>
        <v>2014Powys Teaching LHB</v>
      </c>
      <c r="B498" s="79">
        <v>2014</v>
      </c>
      <c r="C498" s="163">
        <v>15044.767263123236</v>
      </c>
      <c r="D498" s="80" t="s">
        <v>40</v>
      </c>
    </row>
    <row r="499" spans="1:7" x14ac:dyDescent="0.3">
      <c r="A499" s="104" t="str">
        <f t="shared" si="174"/>
        <v>2014Wales</v>
      </c>
      <c r="B499" s="64">
        <v>2014</v>
      </c>
      <c r="C499" s="205">
        <f>SUM(C492:C498)</f>
        <v>431922.88250298268</v>
      </c>
      <c r="D499" s="65" t="s">
        <v>55</v>
      </c>
    </row>
    <row r="500" spans="1:7" x14ac:dyDescent="0.3">
      <c r="A500" s="104" t="str">
        <f t="shared" si="174"/>
        <v>2015ABM ULHB</v>
      </c>
      <c r="B500" s="117">
        <v>2015</v>
      </c>
      <c r="C500" s="125">
        <v>48727.102471017344</v>
      </c>
      <c r="D500" s="80" t="s">
        <v>34</v>
      </c>
    </row>
    <row r="501" spans="1:7" x14ac:dyDescent="0.3">
      <c r="A501" s="104" t="str">
        <f t="shared" si="174"/>
        <v>2015Aneurin Bevan LHB</v>
      </c>
      <c r="B501" s="117">
        <v>2015</v>
      </c>
      <c r="C501" s="125">
        <v>57162.884543022483</v>
      </c>
      <c r="D501" s="80" t="s">
        <v>35</v>
      </c>
    </row>
    <row r="502" spans="1:7" x14ac:dyDescent="0.3">
      <c r="A502" s="104" t="str">
        <f t="shared" si="174"/>
        <v>2015Betsi Cadwaladr ULHB</v>
      </c>
      <c r="B502" s="117">
        <v>2015</v>
      </c>
      <c r="C502" s="125">
        <v>72560.01597519801</v>
      </c>
      <c r="D502" s="80" t="s">
        <v>36</v>
      </c>
    </row>
    <row r="503" spans="1:7" x14ac:dyDescent="0.3">
      <c r="A503" s="104" t="str">
        <f t="shared" si="174"/>
        <v>2015Cardiff &amp; Vale ULHB</v>
      </c>
      <c r="B503" s="117">
        <v>2015</v>
      </c>
      <c r="C503" s="125">
        <v>43024.739202905927</v>
      </c>
      <c r="D503" s="80" t="s">
        <v>37</v>
      </c>
      <c r="G503" s="66"/>
    </row>
    <row r="504" spans="1:7" x14ac:dyDescent="0.3">
      <c r="A504" s="104" t="str">
        <f t="shared" si="174"/>
        <v>2015Cwm Taf LHB</v>
      </c>
      <c r="B504" s="117">
        <v>2015</v>
      </c>
      <c r="C504" s="125">
        <v>29952.697121138401</v>
      </c>
      <c r="D504" s="80" t="s">
        <v>38</v>
      </c>
      <c r="G504" s="64"/>
    </row>
    <row r="505" spans="1:7" x14ac:dyDescent="0.3">
      <c r="A505" s="104" t="str">
        <f t="shared" si="174"/>
        <v>2015Hywel Dda LHB</v>
      </c>
      <c r="B505" s="117">
        <v>2015</v>
      </c>
      <c r="C505" s="125">
        <v>35373.750036531346</v>
      </c>
      <c r="D505" s="80" t="s">
        <v>39</v>
      </c>
      <c r="G505" s="64"/>
    </row>
    <row r="506" spans="1:7" x14ac:dyDescent="0.3">
      <c r="A506" s="104" t="str">
        <f t="shared" si="174"/>
        <v>2015Powys Teaching LHB</v>
      </c>
      <c r="B506" s="117">
        <v>2015</v>
      </c>
      <c r="C506" s="125">
        <v>11094.444403123705</v>
      </c>
      <c r="D506" s="80" t="s">
        <v>40</v>
      </c>
      <c r="G506" s="64"/>
    </row>
    <row r="507" spans="1:7" x14ac:dyDescent="0.3">
      <c r="A507" s="104" t="str">
        <f t="shared" si="174"/>
        <v>2015Wales</v>
      </c>
      <c r="B507" s="117">
        <v>2015</v>
      </c>
      <c r="C507" s="205">
        <f>SUM(C500:C506)</f>
        <v>297895.6337529372</v>
      </c>
      <c r="D507" s="65" t="s">
        <v>55</v>
      </c>
      <c r="G507" s="64"/>
    </row>
    <row r="508" spans="1:7" x14ac:dyDescent="0.3">
      <c r="A508" s="104" t="str">
        <f t="shared" si="174"/>
        <v>2016ABM ULHB</v>
      </c>
      <c r="B508" s="117">
        <v>2016</v>
      </c>
      <c r="C508" s="177">
        <v>40289.553111963811</v>
      </c>
      <c r="D508" s="80" t="s">
        <v>34</v>
      </c>
      <c r="G508" s="64"/>
    </row>
    <row r="509" spans="1:7" x14ac:dyDescent="0.3">
      <c r="A509" s="104" t="str">
        <f t="shared" si="174"/>
        <v>2016Aneurin Bevan LHB</v>
      </c>
      <c r="B509" s="117">
        <v>2016</v>
      </c>
      <c r="C509" s="177">
        <v>46029.153589805064</v>
      </c>
      <c r="D509" s="80" t="s">
        <v>35</v>
      </c>
      <c r="G509" s="64"/>
    </row>
    <row r="510" spans="1:7" x14ac:dyDescent="0.3">
      <c r="A510" s="104" t="str">
        <f t="shared" si="174"/>
        <v>2016Betsi Cadwaladr ULHB</v>
      </c>
      <c r="B510" s="117">
        <v>2016</v>
      </c>
      <c r="C510" s="177">
        <v>60641.059781703923</v>
      </c>
      <c r="D510" s="80" t="s">
        <v>36</v>
      </c>
      <c r="G510" s="64"/>
    </row>
    <row r="511" spans="1:7" x14ac:dyDescent="0.3">
      <c r="A511" s="104" t="str">
        <f t="shared" si="174"/>
        <v>2016Cardiff &amp; Vale ULHB</v>
      </c>
      <c r="B511" s="117">
        <v>2016</v>
      </c>
      <c r="C511" s="177">
        <v>36555.283114577003</v>
      </c>
      <c r="D511" s="80" t="s">
        <v>37</v>
      </c>
      <c r="G511" s="64"/>
    </row>
    <row r="512" spans="1:7" x14ac:dyDescent="0.3">
      <c r="A512" s="104" t="str">
        <f t="shared" si="174"/>
        <v>2016Cwm Taf LHB</v>
      </c>
      <c r="B512" s="117">
        <v>2016</v>
      </c>
      <c r="C512" s="177">
        <v>23425.434485035708</v>
      </c>
      <c r="D512" s="80" t="s">
        <v>38</v>
      </c>
    </row>
    <row r="513" spans="1:4" x14ac:dyDescent="0.3">
      <c r="A513" s="104" t="str">
        <f t="shared" si="174"/>
        <v>2016Hywel Dda LHB</v>
      </c>
      <c r="B513" s="117">
        <v>2016</v>
      </c>
      <c r="C513" s="177">
        <v>29441.39551781441</v>
      </c>
      <c r="D513" s="80" t="s">
        <v>39</v>
      </c>
    </row>
    <row r="514" spans="1:4" x14ac:dyDescent="0.3">
      <c r="A514" s="104" t="str">
        <f t="shared" si="174"/>
        <v>2016Powys Teaching LHB</v>
      </c>
      <c r="B514" s="117">
        <v>2016</v>
      </c>
      <c r="C514" s="177">
        <v>9433.9374735201436</v>
      </c>
      <c r="D514" s="80" t="s">
        <v>40</v>
      </c>
    </row>
    <row r="515" spans="1:4" x14ac:dyDescent="0.3">
      <c r="A515" s="104" t="str">
        <f t="shared" si="174"/>
        <v>2016Wales</v>
      </c>
      <c r="B515" s="117">
        <v>2016</v>
      </c>
      <c r="C515" s="205">
        <f>SUM(C508:C514)</f>
        <v>245815.81707442008</v>
      </c>
      <c r="D515" s="65" t="s">
        <v>55</v>
      </c>
    </row>
    <row r="516" spans="1:4" x14ac:dyDescent="0.3">
      <c r="A516" s="104" t="str">
        <f t="shared" si="174"/>
        <v/>
      </c>
      <c r="B516" s="117"/>
      <c r="C516" s="125"/>
      <c r="D516" s="65"/>
    </row>
    <row r="517" spans="1:4" x14ac:dyDescent="0.3">
      <c r="B517" s="119" t="s">
        <v>131</v>
      </c>
      <c r="C517" s="125"/>
      <c r="D517" s="104"/>
    </row>
    <row r="518" spans="1:4" x14ac:dyDescent="0.3">
      <c r="A518" s="104" t="str">
        <f t="shared" si="174"/>
        <v>2014Betsi Cadwaladr ULHB</v>
      </c>
      <c r="B518" s="104">
        <v>2014</v>
      </c>
      <c r="C518" s="167">
        <v>17322.625690202945</v>
      </c>
      <c r="D518" s="104" t="s">
        <v>36</v>
      </c>
    </row>
    <row r="519" spans="1:4" x14ac:dyDescent="0.3">
      <c r="A519" s="104" t="str">
        <f t="shared" si="174"/>
        <v>2014Powys Teaching LHB</v>
      </c>
      <c r="B519" s="104">
        <v>2014</v>
      </c>
      <c r="C519" s="167">
        <v>2433.4583454787498</v>
      </c>
      <c r="D519" s="104" t="s">
        <v>40</v>
      </c>
    </row>
    <row r="520" spans="1:4" x14ac:dyDescent="0.3">
      <c r="A520" s="104" t="str">
        <f t="shared" si="174"/>
        <v>2014Hywel Dda LHB</v>
      </c>
      <c r="B520" s="104">
        <v>2014</v>
      </c>
      <c r="C520" s="167">
        <v>8449.6234571396835</v>
      </c>
      <c r="D520" s="104" t="s">
        <v>39</v>
      </c>
    </row>
    <row r="521" spans="1:4" x14ac:dyDescent="0.3">
      <c r="A521" s="104" t="str">
        <f t="shared" si="174"/>
        <v>2014ABM ULHB</v>
      </c>
      <c r="B521" s="104">
        <v>2014</v>
      </c>
      <c r="C521" s="167">
        <v>11618.361540181619</v>
      </c>
      <c r="D521" s="104" t="s">
        <v>34</v>
      </c>
    </row>
    <row r="522" spans="1:4" x14ac:dyDescent="0.3">
      <c r="A522" s="104" t="str">
        <f t="shared" si="174"/>
        <v>2014Cardiff &amp; Vale ULHB</v>
      </c>
      <c r="B522" s="104">
        <v>2014</v>
      </c>
      <c r="C522" s="167">
        <v>10033.275354373638</v>
      </c>
      <c r="D522" s="104" t="s">
        <v>37</v>
      </c>
    </row>
    <row r="523" spans="1:4" x14ac:dyDescent="0.3">
      <c r="A523" s="104" t="str">
        <f t="shared" si="174"/>
        <v>2014Cwm Taf LHB</v>
      </c>
      <c r="B523" s="104">
        <v>2014</v>
      </c>
      <c r="C523" s="167">
        <v>7222.2673811575041</v>
      </c>
      <c r="D523" s="104" t="s">
        <v>38</v>
      </c>
    </row>
    <row r="524" spans="1:4" x14ac:dyDescent="0.3">
      <c r="A524" s="104" t="str">
        <f t="shared" si="174"/>
        <v>2014Aneurin Bevan LHB</v>
      </c>
      <c r="B524" s="104">
        <v>2014</v>
      </c>
      <c r="C524" s="167">
        <v>13344.474692797445</v>
      </c>
      <c r="D524" s="104" t="s">
        <v>35</v>
      </c>
    </row>
    <row r="525" spans="1:4" x14ac:dyDescent="0.3">
      <c r="A525" s="104" t="str">
        <f t="shared" si="174"/>
        <v>2014Wales</v>
      </c>
      <c r="B525" s="104">
        <v>2014</v>
      </c>
      <c r="C525" s="167">
        <f>SUM(C518:C524)</f>
        <v>70424.086461331593</v>
      </c>
      <c r="D525" s="104" t="s">
        <v>55</v>
      </c>
    </row>
    <row r="526" spans="1:4" x14ac:dyDescent="0.3">
      <c r="A526" s="104" t="str">
        <f t="shared" ref="A526:A599" si="175">B526&amp;D526</f>
        <v>2015Betsi Cadwaladr ULHB</v>
      </c>
      <c r="B526" s="117">
        <v>2015</v>
      </c>
      <c r="C526" s="125">
        <v>11091.884329711962</v>
      </c>
      <c r="D526" s="104" t="s">
        <v>36</v>
      </c>
    </row>
    <row r="527" spans="1:4" x14ac:dyDescent="0.3">
      <c r="A527" s="104" t="str">
        <f t="shared" si="175"/>
        <v>2015Powys Teaching LHB</v>
      </c>
      <c r="B527" s="117">
        <v>2015</v>
      </c>
      <c r="C527" s="125">
        <v>1696.8668533671937</v>
      </c>
      <c r="D527" s="104" t="s">
        <v>40</v>
      </c>
    </row>
    <row r="528" spans="1:4" x14ac:dyDescent="0.3">
      <c r="A528" s="104" t="str">
        <f t="shared" si="175"/>
        <v>2015Hywel Dda LHB</v>
      </c>
      <c r="B528" s="117">
        <v>2015</v>
      </c>
      <c r="C528" s="125">
        <v>5315.3612737350031</v>
      </c>
      <c r="D528" s="104" t="s">
        <v>39</v>
      </c>
    </row>
    <row r="529" spans="1:13" x14ac:dyDescent="0.3">
      <c r="A529" s="104" t="str">
        <f t="shared" si="175"/>
        <v>2015ABM ULHB</v>
      </c>
      <c r="B529" s="117">
        <v>2015</v>
      </c>
      <c r="C529" s="125">
        <v>7400.1458546309768</v>
      </c>
      <c r="D529" s="104" t="s">
        <v>34</v>
      </c>
    </row>
    <row r="530" spans="1:13" x14ac:dyDescent="0.3">
      <c r="A530" s="104" t="str">
        <f t="shared" si="175"/>
        <v>2015Cardiff &amp; Vale ULHB</v>
      </c>
      <c r="B530" s="117">
        <v>2015</v>
      </c>
      <c r="C530" s="125">
        <v>6443.5951144629153</v>
      </c>
      <c r="D530" s="104" t="s">
        <v>37</v>
      </c>
    </row>
    <row r="531" spans="1:13" x14ac:dyDescent="0.3">
      <c r="A531" s="104" t="str">
        <f t="shared" si="175"/>
        <v>2015Cwm Taf LHB</v>
      </c>
      <c r="B531" s="117">
        <v>2015</v>
      </c>
      <c r="C531" s="125">
        <v>4602.9108100996827</v>
      </c>
      <c r="D531" s="104" t="s">
        <v>38</v>
      </c>
      <c r="G531" s="134"/>
      <c r="J531" s="134"/>
      <c r="K531" s="66"/>
      <c r="L531" s="134"/>
      <c r="M531" s="134"/>
    </row>
    <row r="532" spans="1:13" x14ac:dyDescent="0.3">
      <c r="A532" s="104" t="str">
        <f t="shared" si="175"/>
        <v>2015Aneurin Bevan LHB</v>
      </c>
      <c r="B532" s="104">
        <v>2015</v>
      </c>
      <c r="C532" s="125">
        <v>8635.9642071902254</v>
      </c>
      <c r="D532" s="104" t="s">
        <v>35</v>
      </c>
      <c r="G532" s="177"/>
      <c r="J532" s="134"/>
      <c r="K532" s="65"/>
      <c r="L532" s="134"/>
      <c r="M532" s="165"/>
    </row>
    <row r="533" spans="1:13" x14ac:dyDescent="0.3">
      <c r="A533" s="104" t="str">
        <f t="shared" si="175"/>
        <v>2015Wales</v>
      </c>
      <c r="B533" s="104">
        <v>2015</v>
      </c>
      <c r="C533" s="167">
        <f>SUM(C526:C532)</f>
        <v>45186.728443197964</v>
      </c>
      <c r="D533" s="104" t="s">
        <v>55</v>
      </c>
      <c r="G533" s="177"/>
      <c r="J533" s="134"/>
      <c r="K533" s="65"/>
      <c r="L533" s="134"/>
      <c r="M533" s="165"/>
    </row>
    <row r="534" spans="1:13" x14ac:dyDescent="0.3">
      <c r="A534" s="104" t="str">
        <f t="shared" si="175"/>
        <v>2016Betsi Cadwaladr ULHB</v>
      </c>
      <c r="B534" s="104">
        <v>2016</v>
      </c>
      <c r="C534" s="125">
        <v>12604.00228004609</v>
      </c>
      <c r="D534" s="104" t="s">
        <v>36</v>
      </c>
      <c r="G534" s="177"/>
      <c r="J534" s="134"/>
      <c r="K534" s="65"/>
      <c r="L534" s="134"/>
      <c r="M534" s="165"/>
    </row>
    <row r="535" spans="1:13" x14ac:dyDescent="0.3">
      <c r="A535" s="104" t="str">
        <f t="shared" si="175"/>
        <v>2016Powys Teaching LHB</v>
      </c>
      <c r="B535" s="104">
        <v>2016</v>
      </c>
      <c r="C535" s="125">
        <v>1941.7380324652763</v>
      </c>
      <c r="D535" s="104" t="s">
        <v>40</v>
      </c>
      <c r="G535" s="177"/>
      <c r="J535" s="134"/>
      <c r="K535" s="65"/>
      <c r="L535" s="134"/>
      <c r="M535" s="165"/>
    </row>
    <row r="536" spans="1:13" x14ac:dyDescent="0.3">
      <c r="A536" s="104" t="str">
        <f t="shared" si="175"/>
        <v>2016Hywel Dda LHB</v>
      </c>
      <c r="B536" s="104">
        <v>2016</v>
      </c>
      <c r="C536" s="125">
        <v>6058.2613908702806</v>
      </c>
      <c r="D536" s="104" t="s">
        <v>39</v>
      </c>
      <c r="G536" s="177"/>
      <c r="J536" s="134"/>
      <c r="K536" s="65"/>
      <c r="L536" s="134"/>
      <c r="M536" s="165"/>
    </row>
    <row r="537" spans="1:13" x14ac:dyDescent="0.3">
      <c r="A537" s="104" t="str">
        <f t="shared" si="175"/>
        <v>2016ABM ULHB</v>
      </c>
      <c r="B537" s="104">
        <v>2016</v>
      </c>
      <c r="C537" s="125">
        <v>8295.5926178616555</v>
      </c>
      <c r="D537" s="104" t="s">
        <v>34</v>
      </c>
      <c r="G537" s="177"/>
      <c r="J537" s="134"/>
      <c r="K537" s="65"/>
      <c r="L537" s="134"/>
      <c r="M537" s="165"/>
    </row>
    <row r="538" spans="1:13" x14ac:dyDescent="0.3">
      <c r="A538" s="104" t="str">
        <f t="shared" si="175"/>
        <v>2016Cardiff &amp; Vale ULHB</v>
      </c>
      <c r="B538" s="104">
        <v>2016</v>
      </c>
      <c r="C538" s="125">
        <v>7315.7085960294171</v>
      </c>
      <c r="D538" s="104" t="s">
        <v>37</v>
      </c>
      <c r="G538" s="177"/>
      <c r="J538" s="134"/>
      <c r="K538" s="65"/>
      <c r="L538" s="134"/>
      <c r="M538" s="165"/>
    </row>
    <row r="539" spans="1:13" x14ac:dyDescent="0.3">
      <c r="A539" s="104" t="str">
        <f>B539&amp;D539</f>
        <v>2016Cwm Taf LHB</v>
      </c>
      <c r="B539" s="104">
        <v>2016</v>
      </c>
      <c r="C539" s="125">
        <v>4883.783953138487</v>
      </c>
      <c r="D539" s="104" t="s">
        <v>38</v>
      </c>
      <c r="G539" s="177"/>
      <c r="J539" s="134"/>
      <c r="K539" s="65"/>
      <c r="L539" s="134"/>
      <c r="M539" s="165"/>
    </row>
    <row r="540" spans="1:13" x14ac:dyDescent="0.3">
      <c r="A540" s="104" t="str">
        <f>B540&amp;D540</f>
        <v>2016Aneurin Bevan LHB</v>
      </c>
      <c r="B540" s="104">
        <v>2016</v>
      </c>
      <c r="C540" s="125">
        <v>9388.5504133085051</v>
      </c>
      <c r="D540" s="104" t="s">
        <v>35</v>
      </c>
      <c r="G540" s="177"/>
      <c r="J540" s="134"/>
      <c r="K540" s="65"/>
      <c r="L540" s="134"/>
      <c r="M540" s="165"/>
    </row>
    <row r="541" spans="1:13" x14ac:dyDescent="0.3">
      <c r="A541" s="104" t="str">
        <f>B541&amp;D541</f>
        <v>2016Wales</v>
      </c>
      <c r="B541" s="104">
        <v>2016</v>
      </c>
      <c r="C541" s="167">
        <f>SUM(C534:C540)</f>
        <v>50487.63728371972</v>
      </c>
      <c r="D541" s="104" t="s">
        <v>55</v>
      </c>
      <c r="G541" s="177"/>
      <c r="J541" s="134"/>
      <c r="K541" s="65"/>
      <c r="L541" s="134"/>
      <c r="M541" s="165"/>
    </row>
    <row r="542" spans="1:13" x14ac:dyDescent="0.3">
      <c r="D542" s="104"/>
      <c r="G542" s="177"/>
      <c r="J542" s="134"/>
      <c r="K542" s="65"/>
      <c r="L542" s="134"/>
      <c r="M542" s="165"/>
    </row>
    <row r="543" spans="1:13" x14ac:dyDescent="0.3">
      <c r="A543" s="104" t="str">
        <f t="shared" si="175"/>
        <v/>
      </c>
      <c r="C543" s="125"/>
    </row>
    <row r="544" spans="1:13" x14ac:dyDescent="0.3">
      <c r="B544" s="119" t="s">
        <v>134</v>
      </c>
      <c r="C544" s="125"/>
    </row>
    <row r="545" spans="1:4" x14ac:dyDescent="0.3">
      <c r="A545" s="104" t="str">
        <f t="shared" si="175"/>
        <v>2009Wales</v>
      </c>
      <c r="B545" s="104">
        <v>2009</v>
      </c>
      <c r="C545" s="125">
        <f>SUM(C546:C552)</f>
        <v>310699.54372000007</v>
      </c>
      <c r="D545" s="106" t="s">
        <v>55</v>
      </c>
    </row>
    <row r="546" spans="1:4" x14ac:dyDescent="0.3">
      <c r="A546" s="104" t="str">
        <f t="shared" si="175"/>
        <v>2009Betsi Cadwaladr ULHB</v>
      </c>
      <c r="B546" s="104">
        <v>2009</v>
      </c>
      <c r="C546" s="168">
        <v>76554.212610000002</v>
      </c>
      <c r="D546" s="104" t="s">
        <v>36</v>
      </c>
    </row>
    <row r="547" spans="1:4" x14ac:dyDescent="0.3">
      <c r="A547" s="104" t="str">
        <f t="shared" si="175"/>
        <v>2009Powys Teaching LHB</v>
      </c>
      <c r="B547" s="104">
        <v>2009</v>
      </c>
      <c r="C547" s="168">
        <v>10885.259469999999</v>
      </c>
      <c r="D547" s="104" t="s">
        <v>40</v>
      </c>
    </row>
    <row r="548" spans="1:4" x14ac:dyDescent="0.3">
      <c r="A548" s="104" t="str">
        <f t="shared" si="175"/>
        <v>2009Hywel Dda LHB</v>
      </c>
      <c r="B548" s="104">
        <v>2009</v>
      </c>
      <c r="C548" s="169">
        <v>35972.951919999992</v>
      </c>
      <c r="D548" s="97" t="s">
        <v>39</v>
      </c>
    </row>
    <row r="549" spans="1:4" x14ac:dyDescent="0.3">
      <c r="A549" s="104" t="str">
        <f t="shared" si="175"/>
        <v>2009ABM ULHB</v>
      </c>
      <c r="B549" s="104">
        <v>2009</v>
      </c>
      <c r="C549" s="170">
        <v>49179.007160000001</v>
      </c>
      <c r="D549" s="98" t="s">
        <v>34</v>
      </c>
    </row>
    <row r="550" spans="1:4" x14ac:dyDescent="0.3">
      <c r="A550" s="104" t="str">
        <f t="shared" si="175"/>
        <v>2009Cardiff &amp; Vale ULHB</v>
      </c>
      <c r="B550" s="104">
        <v>2009</v>
      </c>
      <c r="C550" s="170">
        <v>44510.834340000023</v>
      </c>
      <c r="D550" s="98" t="s">
        <v>37</v>
      </c>
    </row>
    <row r="551" spans="1:4" x14ac:dyDescent="0.3">
      <c r="A551" s="104" t="str">
        <f t="shared" si="175"/>
        <v>2009Cwm Taf LHB</v>
      </c>
      <c r="B551" s="104">
        <v>2009</v>
      </c>
      <c r="C551" s="170">
        <v>32890.885920000008</v>
      </c>
      <c r="D551" s="98" t="s">
        <v>38</v>
      </c>
    </row>
    <row r="552" spans="1:4" x14ac:dyDescent="0.3">
      <c r="A552" s="104" t="str">
        <f t="shared" si="175"/>
        <v>2009Aneurin Bevan LHB</v>
      </c>
      <c r="B552" s="104">
        <v>2009</v>
      </c>
      <c r="C552" s="170">
        <v>60706.392300000007</v>
      </c>
      <c r="D552" s="98" t="s">
        <v>35</v>
      </c>
    </row>
    <row r="553" spans="1:4" x14ac:dyDescent="0.3">
      <c r="A553" s="104" t="str">
        <f t="shared" si="175"/>
        <v>2010Wales</v>
      </c>
      <c r="B553" s="104">
        <v>2010</v>
      </c>
      <c r="C553" s="125">
        <f>SUM(C554:C560)</f>
        <v>327377.98062467203</v>
      </c>
      <c r="D553" s="106" t="s">
        <v>55</v>
      </c>
    </row>
    <row r="554" spans="1:4" x14ac:dyDescent="0.3">
      <c r="A554" s="104" t="str">
        <f t="shared" si="175"/>
        <v>2010Betsi Cadwaladr ULHB</v>
      </c>
      <c r="B554" s="104">
        <v>2010</v>
      </c>
      <c r="C554" s="125">
        <v>81210.59900771454</v>
      </c>
      <c r="D554" s="104" t="s">
        <v>36</v>
      </c>
    </row>
    <row r="555" spans="1:4" x14ac:dyDescent="0.3">
      <c r="A555" s="104" t="str">
        <f t="shared" si="175"/>
        <v>2010Powys Teaching LHB</v>
      </c>
      <c r="B555" s="104">
        <v>2010</v>
      </c>
      <c r="C555" s="171">
        <v>11192.013588577509</v>
      </c>
      <c r="D555" s="104" t="s">
        <v>40</v>
      </c>
    </row>
    <row r="556" spans="1:4" x14ac:dyDescent="0.3">
      <c r="A556" s="104" t="str">
        <f t="shared" si="175"/>
        <v>2010Hywel Dda LHB</v>
      </c>
      <c r="B556" s="104">
        <v>2010</v>
      </c>
      <c r="C556" s="125">
        <v>37304.661066047847</v>
      </c>
      <c r="D556" s="104" t="s">
        <v>39</v>
      </c>
    </row>
    <row r="557" spans="1:4" x14ac:dyDescent="0.3">
      <c r="A557" s="104" t="str">
        <f t="shared" si="175"/>
        <v>2010ABM ULHB</v>
      </c>
      <c r="B557" s="104">
        <v>2010</v>
      </c>
      <c r="C557" s="125">
        <v>52226.685522198677</v>
      </c>
      <c r="D557" s="104" t="s">
        <v>34</v>
      </c>
    </row>
    <row r="558" spans="1:4" x14ac:dyDescent="0.3">
      <c r="A558" s="104" t="str">
        <f t="shared" si="175"/>
        <v>2010Cardiff &amp; Vale ULHB</v>
      </c>
      <c r="B558" s="104">
        <v>2010</v>
      </c>
      <c r="C558" s="125">
        <v>47268.674406155944</v>
      </c>
      <c r="D558" s="104" t="s">
        <v>37</v>
      </c>
    </row>
    <row r="559" spans="1:4" x14ac:dyDescent="0.3">
      <c r="A559" s="104" t="str">
        <f t="shared" si="175"/>
        <v>2010Cwm Taf LHB</v>
      </c>
      <c r="B559" s="104">
        <v>2010</v>
      </c>
      <c r="C559" s="125">
        <v>34673.732063800097</v>
      </c>
      <c r="D559" s="104" t="s">
        <v>38</v>
      </c>
    </row>
    <row r="560" spans="1:4" x14ac:dyDescent="0.3">
      <c r="A560" s="104" t="str">
        <f t="shared" si="175"/>
        <v>2010Aneurin Bevan LHB</v>
      </c>
      <c r="B560" s="104">
        <v>2010</v>
      </c>
      <c r="C560" s="125">
        <v>63501.614970177412</v>
      </c>
      <c r="D560" s="104" t="s">
        <v>35</v>
      </c>
    </row>
    <row r="561" spans="1:4" x14ac:dyDescent="0.3">
      <c r="A561" s="104" t="str">
        <f t="shared" si="175"/>
        <v>2011Wales</v>
      </c>
      <c r="B561" s="104">
        <v>2011</v>
      </c>
      <c r="C561" s="125">
        <f>SUM(C562:C568)</f>
        <v>327684.23007076979</v>
      </c>
      <c r="D561" s="106" t="s">
        <v>55</v>
      </c>
    </row>
    <row r="562" spans="1:4" x14ac:dyDescent="0.3">
      <c r="A562" s="104" t="str">
        <f t="shared" si="175"/>
        <v>2011Betsi Cadwaladr ULHB</v>
      </c>
      <c r="B562" s="104">
        <v>2011</v>
      </c>
      <c r="C562" s="125">
        <v>82192.681617990136</v>
      </c>
      <c r="D562" s="104" t="s">
        <v>36</v>
      </c>
    </row>
    <row r="563" spans="1:4" x14ac:dyDescent="0.3">
      <c r="A563" s="104" t="str">
        <f t="shared" si="175"/>
        <v>2011Powys Teaching LHB</v>
      </c>
      <c r="B563" s="104">
        <v>2011</v>
      </c>
      <c r="C563" s="125">
        <v>11558.042159959674</v>
      </c>
      <c r="D563" s="104" t="s">
        <v>40</v>
      </c>
    </row>
    <row r="564" spans="1:4" x14ac:dyDescent="0.3">
      <c r="A564" s="104" t="str">
        <f t="shared" si="175"/>
        <v>2011Hywel Dda LHB</v>
      </c>
      <c r="B564" s="104">
        <v>2011</v>
      </c>
      <c r="C564" s="125">
        <v>37410.34864898026</v>
      </c>
      <c r="D564" s="104" t="s">
        <v>39</v>
      </c>
    </row>
    <row r="565" spans="1:4" x14ac:dyDescent="0.3">
      <c r="A565" s="104" t="str">
        <f t="shared" si="175"/>
        <v>2011ABM ULHB</v>
      </c>
      <c r="B565" s="104">
        <v>2011</v>
      </c>
      <c r="C565" s="125">
        <v>52593.661068290472</v>
      </c>
      <c r="D565" s="104" t="s">
        <v>34</v>
      </c>
    </row>
    <row r="566" spans="1:4" x14ac:dyDescent="0.3">
      <c r="A566" s="104" t="str">
        <f t="shared" si="175"/>
        <v>2011Cardiff &amp; Vale ULHB</v>
      </c>
      <c r="B566" s="104">
        <v>2011</v>
      </c>
      <c r="C566" s="125">
        <v>46431.074726179242</v>
      </c>
      <c r="D566" s="104" t="s">
        <v>37</v>
      </c>
    </row>
    <row r="567" spans="1:4" x14ac:dyDescent="0.3">
      <c r="A567" s="104" t="str">
        <f t="shared" si="175"/>
        <v>2011Cwm Taf LHB</v>
      </c>
      <c r="B567" s="104">
        <v>2011</v>
      </c>
      <c r="C567" s="125">
        <v>34470.355404824018</v>
      </c>
      <c r="D567" s="104" t="s">
        <v>38</v>
      </c>
    </row>
    <row r="568" spans="1:4" x14ac:dyDescent="0.3">
      <c r="A568" s="104" t="str">
        <f t="shared" si="175"/>
        <v>2011Aneurin Bevan LHB</v>
      </c>
      <c r="B568" s="104">
        <v>2011</v>
      </c>
      <c r="C568" s="125">
        <v>63028.066444545984</v>
      </c>
      <c r="D568" s="104" t="s">
        <v>35</v>
      </c>
    </row>
    <row r="569" spans="1:4" x14ac:dyDescent="0.3">
      <c r="A569" s="104" t="str">
        <f t="shared" si="175"/>
        <v>2012Wales</v>
      </c>
      <c r="B569" s="104">
        <v>2012</v>
      </c>
      <c r="C569" s="125">
        <f>SUM(C570:C576)</f>
        <v>306506.97051000001</v>
      </c>
      <c r="D569" s="106" t="s">
        <v>55</v>
      </c>
    </row>
    <row r="570" spans="1:4" x14ac:dyDescent="0.3">
      <c r="A570" s="104" t="str">
        <f t="shared" si="175"/>
        <v>2012Betsi Cadwaladr ULHB</v>
      </c>
      <c r="B570" s="104">
        <v>2012</v>
      </c>
      <c r="C570" s="125">
        <v>76759.141900000002</v>
      </c>
      <c r="D570" s="104" t="s">
        <v>36</v>
      </c>
    </row>
    <row r="571" spans="1:4" x14ac:dyDescent="0.3">
      <c r="A571" s="104" t="str">
        <f t="shared" si="175"/>
        <v>2012Powys Teaching LHB</v>
      </c>
      <c r="B571" s="104">
        <v>2012</v>
      </c>
      <c r="C571" s="125">
        <v>11080.21005</v>
      </c>
      <c r="D571" s="104" t="s">
        <v>40</v>
      </c>
    </row>
    <row r="572" spans="1:4" x14ac:dyDescent="0.3">
      <c r="A572" s="104" t="str">
        <f t="shared" si="175"/>
        <v>2012Hywel Dda LHB</v>
      </c>
      <c r="B572" s="104">
        <v>2012</v>
      </c>
      <c r="C572" s="125">
        <v>35537.000929999995</v>
      </c>
      <c r="D572" s="104" t="s">
        <v>39</v>
      </c>
    </row>
    <row r="573" spans="1:4" x14ac:dyDescent="0.3">
      <c r="A573" s="104" t="str">
        <f t="shared" si="175"/>
        <v>2012ABM ULHB</v>
      </c>
      <c r="B573" s="104">
        <v>2012</v>
      </c>
      <c r="C573" s="125">
        <v>49792.216680000012</v>
      </c>
      <c r="D573" s="104" t="s">
        <v>34</v>
      </c>
    </row>
    <row r="574" spans="1:4" x14ac:dyDescent="0.3">
      <c r="A574" s="104" t="str">
        <f t="shared" si="175"/>
        <v>2012Cardiff &amp; Vale ULHB</v>
      </c>
      <c r="B574" s="104">
        <v>2012</v>
      </c>
      <c r="C574" s="125">
        <v>43362.459049999998</v>
      </c>
      <c r="D574" s="104" t="s">
        <v>37</v>
      </c>
    </row>
    <row r="575" spans="1:4" x14ac:dyDescent="0.3">
      <c r="A575" s="104" t="str">
        <f t="shared" si="175"/>
        <v>2012Cwm Taf LHB</v>
      </c>
      <c r="B575" s="104">
        <v>2012</v>
      </c>
      <c r="C575" s="125">
        <v>30980.372989999993</v>
      </c>
      <c r="D575" s="104" t="s">
        <v>38</v>
      </c>
    </row>
    <row r="576" spans="1:4" x14ac:dyDescent="0.3">
      <c r="A576" s="104" t="str">
        <f t="shared" si="175"/>
        <v>2012Aneurin Bevan LHB</v>
      </c>
      <c r="B576" s="104">
        <v>2012</v>
      </c>
      <c r="C576" s="125">
        <v>58995.568910000002</v>
      </c>
      <c r="D576" s="104" t="s">
        <v>35</v>
      </c>
    </row>
    <row r="577" spans="1:7" x14ac:dyDescent="0.3">
      <c r="A577" s="104" t="str">
        <f t="shared" si="175"/>
        <v>2013Wales</v>
      </c>
      <c r="B577" s="104">
        <v>2013</v>
      </c>
      <c r="C577" s="125">
        <f>SUM(C578:C584)</f>
        <v>304782.97268859699</v>
      </c>
      <c r="D577" s="106" t="s">
        <v>55</v>
      </c>
    </row>
    <row r="578" spans="1:7" x14ac:dyDescent="0.3">
      <c r="A578" s="104" t="str">
        <f t="shared" si="175"/>
        <v>2013Betsi Cadwaladr ULHB</v>
      </c>
      <c r="B578" s="104">
        <v>2013</v>
      </c>
      <c r="C578" s="172">
        <v>75765.478149181974</v>
      </c>
      <c r="D578" s="104" t="s">
        <v>36</v>
      </c>
    </row>
    <row r="579" spans="1:7" x14ac:dyDescent="0.3">
      <c r="A579" s="104" t="str">
        <f t="shared" si="175"/>
        <v>2013Powys Teaching LHB</v>
      </c>
      <c r="B579" s="104">
        <v>2013</v>
      </c>
      <c r="C579" s="172">
        <v>11060.683032184001</v>
      </c>
      <c r="D579" s="104" t="s">
        <v>40</v>
      </c>
    </row>
    <row r="580" spans="1:7" x14ac:dyDescent="0.3">
      <c r="A580" s="104" t="str">
        <f t="shared" si="175"/>
        <v>2013Hywel Dda LHB</v>
      </c>
      <c r="B580" s="104">
        <v>2013</v>
      </c>
      <c r="C580" s="172">
        <v>35459.543581875012</v>
      </c>
      <c r="D580" s="104" t="s">
        <v>39</v>
      </c>
    </row>
    <row r="581" spans="1:7" x14ac:dyDescent="0.3">
      <c r="A581" s="104" t="str">
        <f t="shared" si="175"/>
        <v>2013ABM ULHB</v>
      </c>
      <c r="B581" s="104">
        <v>2013</v>
      </c>
      <c r="C581" s="172">
        <v>49678.777382409993</v>
      </c>
      <c r="D581" s="104" t="s">
        <v>34</v>
      </c>
    </row>
    <row r="582" spans="1:7" x14ac:dyDescent="0.3">
      <c r="A582" s="104" t="str">
        <f t="shared" si="175"/>
        <v>2013Cardiff &amp; Vale ULHB</v>
      </c>
      <c r="B582" s="104">
        <v>2013</v>
      </c>
      <c r="C582" s="172">
        <v>43664.942713175005</v>
      </c>
      <c r="D582" s="104" t="s">
        <v>37</v>
      </c>
    </row>
    <row r="583" spans="1:7" x14ac:dyDescent="0.3">
      <c r="A583" s="104" t="str">
        <f t="shared" si="175"/>
        <v>2013Cwm Taf LHB</v>
      </c>
      <c r="B583" s="104">
        <v>2013</v>
      </c>
      <c r="C583" s="172">
        <v>31041.147097326</v>
      </c>
      <c r="D583" s="104" t="s">
        <v>38</v>
      </c>
    </row>
    <row r="584" spans="1:7" x14ac:dyDescent="0.3">
      <c r="A584" s="104" t="str">
        <f t="shared" si="175"/>
        <v>2013Aneurin Bevan LHB</v>
      </c>
      <c r="B584" s="104">
        <v>2013</v>
      </c>
      <c r="C584" s="172">
        <v>58112.400732444999</v>
      </c>
      <c r="D584" s="104" t="s">
        <v>35</v>
      </c>
    </row>
    <row r="585" spans="1:7" x14ac:dyDescent="0.3">
      <c r="A585" s="104" t="str">
        <f t="shared" si="175"/>
        <v>2014Wales</v>
      </c>
      <c r="B585" s="104">
        <v>2014</v>
      </c>
      <c r="C585" s="125">
        <f>SUM(C586:C592)</f>
        <v>268544.29604165111</v>
      </c>
      <c r="D585" s="106" t="s">
        <v>55</v>
      </c>
    </row>
    <row r="586" spans="1:7" x14ac:dyDescent="0.3">
      <c r="A586" s="104" t="str">
        <f t="shared" si="175"/>
        <v>2014Betsi Cadwaladr ULHB</v>
      </c>
      <c r="B586" s="104">
        <v>2014</v>
      </c>
      <c r="C586" s="125">
        <v>65629.94829043877</v>
      </c>
      <c r="D586" s="104" t="s">
        <v>36</v>
      </c>
      <c r="G586" s="66"/>
    </row>
    <row r="587" spans="1:7" x14ac:dyDescent="0.3">
      <c r="A587" s="104" t="str">
        <f t="shared" si="175"/>
        <v>2014Powys Teaching LHB</v>
      </c>
      <c r="B587" s="104">
        <v>2014</v>
      </c>
      <c r="C587" s="125">
        <v>9283.3089176444828</v>
      </c>
      <c r="D587" s="104" t="s">
        <v>40</v>
      </c>
      <c r="G587" s="134"/>
    </row>
    <row r="588" spans="1:7" x14ac:dyDescent="0.3">
      <c r="A588" s="104" t="str">
        <f t="shared" si="175"/>
        <v>2014Hywel Dda LHB</v>
      </c>
      <c r="B588" s="104">
        <v>2014</v>
      </c>
      <c r="C588" s="125">
        <v>32341.96155505655</v>
      </c>
      <c r="D588" s="104" t="s">
        <v>39</v>
      </c>
      <c r="G588" s="134"/>
    </row>
    <row r="589" spans="1:7" x14ac:dyDescent="0.3">
      <c r="A589" s="104" t="str">
        <f t="shared" si="175"/>
        <v>2014ABM ULHB</v>
      </c>
      <c r="B589" s="104">
        <v>2014</v>
      </c>
      <c r="C589" s="125">
        <v>44184.568971610825</v>
      </c>
      <c r="D589" s="104" t="s">
        <v>34</v>
      </c>
      <c r="G589" s="134"/>
    </row>
    <row r="590" spans="1:7" x14ac:dyDescent="0.3">
      <c r="A590" s="104" t="str">
        <f t="shared" si="175"/>
        <v>2014Cardiff &amp; Vale ULHB</v>
      </c>
      <c r="B590" s="104">
        <v>2014</v>
      </c>
      <c r="C590" s="125">
        <v>38947.043545051099</v>
      </c>
      <c r="D590" s="104" t="s">
        <v>37</v>
      </c>
      <c r="G590" s="134"/>
    </row>
    <row r="591" spans="1:7" x14ac:dyDescent="0.3">
      <c r="A591" s="104" t="str">
        <f t="shared" si="175"/>
        <v>2014Cwm Taf LHB</v>
      </c>
      <c r="B591" s="104">
        <v>2014</v>
      </c>
      <c r="C591" s="125">
        <v>27235.192833919253</v>
      </c>
      <c r="D591" s="104" t="s">
        <v>38</v>
      </c>
      <c r="E591" s="64"/>
      <c r="F591" s="134"/>
      <c r="G591" s="134"/>
    </row>
    <row r="592" spans="1:7" x14ac:dyDescent="0.3">
      <c r="A592" s="104" t="str">
        <f t="shared" si="175"/>
        <v>2014Aneurin Bevan LHB</v>
      </c>
      <c r="B592" s="104">
        <v>2014</v>
      </c>
      <c r="C592" s="125">
        <v>50922.271927930116</v>
      </c>
      <c r="D592" s="104" t="s">
        <v>35</v>
      </c>
      <c r="E592" s="64"/>
      <c r="F592" s="134"/>
      <c r="G592" s="134"/>
    </row>
    <row r="593" spans="1:7" x14ac:dyDescent="0.3">
      <c r="A593" s="104" t="str">
        <f t="shared" si="175"/>
        <v>2015Wales</v>
      </c>
      <c r="B593" s="117">
        <v>2015</v>
      </c>
      <c r="C593" s="125">
        <f>SUM(C594:C600)</f>
        <v>172635.90530973923</v>
      </c>
      <c r="D593" s="106" t="s">
        <v>55</v>
      </c>
      <c r="E593" s="64"/>
      <c r="F593" s="134"/>
      <c r="G593" s="134"/>
    </row>
    <row r="594" spans="1:7" x14ac:dyDescent="0.3">
      <c r="A594" s="104" t="str">
        <f t="shared" si="175"/>
        <v>2015Betsi Cadwaladr ULHB</v>
      </c>
      <c r="B594" s="117">
        <v>2015</v>
      </c>
      <c r="C594" s="167">
        <v>42047.13164548605</v>
      </c>
      <c r="D594" s="104" t="s">
        <v>36</v>
      </c>
      <c r="G594" s="134"/>
    </row>
    <row r="595" spans="1:7" x14ac:dyDescent="0.3">
      <c r="A595" s="104" t="str">
        <f t="shared" si="175"/>
        <v>2015Powys Teaching LHB</v>
      </c>
      <c r="B595" s="117">
        <v>2015</v>
      </c>
      <c r="C595" s="167">
        <v>6390.5775497565091</v>
      </c>
      <c r="D595" s="104" t="s">
        <v>40</v>
      </c>
      <c r="G595" s="134"/>
    </row>
    <row r="596" spans="1:7" x14ac:dyDescent="0.3">
      <c r="A596" s="104" t="str">
        <f t="shared" si="175"/>
        <v>2015Hywel Dda LHB</v>
      </c>
      <c r="B596" s="117">
        <v>2015</v>
      </c>
      <c r="C596" s="167">
        <v>20491.38876279633</v>
      </c>
      <c r="D596" s="104" t="s">
        <v>39</v>
      </c>
      <c r="G596" s="134"/>
    </row>
    <row r="597" spans="1:7" x14ac:dyDescent="0.3">
      <c r="A597" s="104" t="str">
        <f t="shared" si="175"/>
        <v>2015ABM ULHB</v>
      </c>
      <c r="B597" s="117">
        <v>2015</v>
      </c>
      <c r="C597" s="167">
        <v>28200.956616386356</v>
      </c>
      <c r="D597" s="104" t="s">
        <v>34</v>
      </c>
      <c r="G597" s="66"/>
    </row>
    <row r="598" spans="1:7" x14ac:dyDescent="0.3">
      <c r="A598" s="104" t="str">
        <f t="shared" si="175"/>
        <v>2015Cardiff &amp; Vale ULHB</v>
      </c>
      <c r="B598" s="117">
        <v>2015</v>
      </c>
      <c r="C598" s="167">
        <v>25062.144088443001</v>
      </c>
      <c r="D598" s="104" t="s">
        <v>37</v>
      </c>
      <c r="G598" s="64"/>
    </row>
    <row r="599" spans="1:7" x14ac:dyDescent="0.3">
      <c r="A599" s="104" t="str">
        <f t="shared" si="175"/>
        <v>2015Cwm Taf LHB</v>
      </c>
      <c r="B599" s="117">
        <v>2015</v>
      </c>
      <c r="C599" s="167">
        <v>17308.786311038715</v>
      </c>
      <c r="D599" s="104" t="s">
        <v>38</v>
      </c>
      <c r="G599" s="64"/>
    </row>
    <row r="600" spans="1:7" x14ac:dyDescent="0.3">
      <c r="A600" s="104" t="str">
        <f t="shared" ref="A600:A608" si="176">B600&amp;D600</f>
        <v>2015Aneurin Bevan LHB</v>
      </c>
      <c r="B600" s="104">
        <v>2015</v>
      </c>
      <c r="C600" s="167">
        <v>33134.920335832263</v>
      </c>
      <c r="D600" s="104" t="s">
        <v>35</v>
      </c>
      <c r="G600" s="64"/>
    </row>
    <row r="601" spans="1:7" x14ac:dyDescent="0.3">
      <c r="A601" s="104" t="str">
        <f t="shared" si="176"/>
        <v>2016Wales</v>
      </c>
      <c r="B601" s="104">
        <v>2016</v>
      </c>
      <c r="C601" s="125">
        <f>SUM(C602:C608)</f>
        <v>118355.17979070033</v>
      </c>
      <c r="D601" s="106" t="s">
        <v>55</v>
      </c>
      <c r="G601" s="64"/>
    </row>
    <row r="602" spans="1:7" x14ac:dyDescent="0.3">
      <c r="A602" s="104" t="str">
        <f t="shared" si="176"/>
        <v>2016Betsi Cadwaladr ULHB</v>
      </c>
      <c r="B602" s="104">
        <v>2016</v>
      </c>
      <c r="C602" s="177">
        <v>29261.057501657811</v>
      </c>
      <c r="D602" s="104" t="s">
        <v>36</v>
      </c>
      <c r="F602" s="66"/>
      <c r="G602" s="66"/>
    </row>
    <row r="603" spans="1:7" x14ac:dyDescent="0.3">
      <c r="A603" s="104" t="str">
        <f t="shared" si="176"/>
        <v>2016Powys Teaching LHB</v>
      </c>
      <c r="B603" s="104">
        <v>2016</v>
      </c>
      <c r="C603" s="177">
        <v>4466.1994410548677</v>
      </c>
      <c r="D603" s="104" t="s">
        <v>40</v>
      </c>
      <c r="F603" s="64"/>
      <c r="G603" s="65"/>
    </row>
    <row r="604" spans="1:7" x14ac:dyDescent="0.3">
      <c r="A604" s="104" t="str">
        <f t="shared" si="176"/>
        <v>2016Hywel Dda LHB</v>
      </c>
      <c r="B604" s="104">
        <v>2016</v>
      </c>
      <c r="C604" s="177">
        <v>14289.13412694412</v>
      </c>
      <c r="D604" s="104" t="s">
        <v>39</v>
      </c>
      <c r="F604" s="64"/>
      <c r="G604" s="65"/>
    </row>
    <row r="605" spans="1:7" x14ac:dyDescent="0.3">
      <c r="A605" s="104" t="str">
        <f t="shared" si="176"/>
        <v>2016ABM ULHB</v>
      </c>
      <c r="B605" s="104">
        <v>2016</v>
      </c>
      <c r="C605" s="177">
        <v>19457.960494102157</v>
      </c>
      <c r="D605" s="104" t="s">
        <v>34</v>
      </c>
      <c r="F605" s="64"/>
      <c r="G605" s="65"/>
    </row>
    <row r="606" spans="1:7" x14ac:dyDescent="0.3">
      <c r="A606" s="104" t="str">
        <f t="shared" si="176"/>
        <v>2016Cardiff &amp; Vale ULHB</v>
      </c>
      <c r="B606" s="104">
        <v>2016</v>
      </c>
      <c r="C606" s="177">
        <v>17599.574518547601</v>
      </c>
      <c r="D606" s="104" t="s">
        <v>37</v>
      </c>
      <c r="F606" s="64"/>
      <c r="G606" s="65"/>
    </row>
    <row r="607" spans="1:7" x14ac:dyDescent="0.3">
      <c r="A607" s="104" t="str">
        <f t="shared" si="176"/>
        <v>2016Cwm Taf LHB</v>
      </c>
      <c r="B607" s="104">
        <v>2016</v>
      </c>
      <c r="C607" s="177">
        <v>11180.650531897218</v>
      </c>
      <c r="D607" s="104" t="s">
        <v>38</v>
      </c>
      <c r="F607" s="64"/>
      <c r="G607" s="65"/>
    </row>
    <row r="608" spans="1:7" x14ac:dyDescent="0.3">
      <c r="A608" s="104" t="str">
        <f t="shared" si="176"/>
        <v>2016Aneurin Bevan LHB</v>
      </c>
      <c r="B608" s="104">
        <v>2016</v>
      </c>
      <c r="C608" s="177">
        <v>22100.603176496556</v>
      </c>
      <c r="D608" s="104" t="s">
        <v>35</v>
      </c>
      <c r="F608" s="64"/>
      <c r="G608" s="65"/>
    </row>
    <row r="609" spans="1:7" x14ac:dyDescent="0.3">
      <c r="A609" s="104" t="str">
        <f t="shared" ref="A609:A671" si="177">B609&amp;D609</f>
        <v/>
      </c>
      <c r="C609" s="125"/>
      <c r="F609" s="64"/>
      <c r="G609" s="65"/>
    </row>
    <row r="610" spans="1:7" x14ac:dyDescent="0.3">
      <c r="B610" s="119" t="s">
        <v>135</v>
      </c>
      <c r="C610" s="125"/>
      <c r="D610" s="104"/>
    </row>
    <row r="611" spans="1:7" x14ac:dyDescent="0.3">
      <c r="A611" s="104" t="str">
        <f t="shared" si="177"/>
        <v>2009Wales</v>
      </c>
      <c r="B611" s="104">
        <v>2009</v>
      </c>
      <c r="C611" s="125">
        <f>SUM(C612:C618)</f>
        <v>77991.541289999994</v>
      </c>
      <c r="D611" s="104" t="s">
        <v>55</v>
      </c>
    </row>
    <row r="612" spans="1:7" x14ac:dyDescent="0.3">
      <c r="A612" s="104" t="str">
        <f t="shared" si="177"/>
        <v>2009Betsi Cadwaladr ULHB</v>
      </c>
      <c r="B612" s="104">
        <v>2009</v>
      </c>
      <c r="C612" s="168">
        <v>18968.901239999996</v>
      </c>
      <c r="D612" s="139" t="s">
        <v>36</v>
      </c>
    </row>
    <row r="613" spans="1:7" x14ac:dyDescent="0.3">
      <c r="A613" s="104" t="str">
        <f t="shared" si="177"/>
        <v>2009Powys Teaching LHB</v>
      </c>
      <c r="B613" s="104">
        <v>2009</v>
      </c>
      <c r="C613" s="169">
        <v>2787.5714899999998</v>
      </c>
      <c r="D613" s="97" t="s">
        <v>40</v>
      </c>
      <c r="G613" s="66"/>
    </row>
    <row r="614" spans="1:7" x14ac:dyDescent="0.3">
      <c r="A614" s="104" t="str">
        <f t="shared" si="177"/>
        <v>2009Hywel Dda LHB</v>
      </c>
      <c r="B614" s="104">
        <v>2009</v>
      </c>
      <c r="C614" s="170">
        <v>9073.0512200000012</v>
      </c>
      <c r="D614" s="98" t="s">
        <v>39</v>
      </c>
      <c r="G614" s="134"/>
    </row>
    <row r="615" spans="1:7" x14ac:dyDescent="0.3">
      <c r="A615" s="104" t="str">
        <f t="shared" si="177"/>
        <v>2009ABM ULHB</v>
      </c>
      <c r="B615" s="104">
        <v>2009</v>
      </c>
      <c r="C615" s="170">
        <v>12378.97654</v>
      </c>
      <c r="D615" s="98" t="s">
        <v>34</v>
      </c>
      <c r="G615" s="134"/>
    </row>
    <row r="616" spans="1:7" x14ac:dyDescent="0.3">
      <c r="A616" s="104" t="str">
        <f t="shared" si="177"/>
        <v>2009Cardiff &amp; Vale ULHB</v>
      </c>
      <c r="B616" s="104">
        <v>2009</v>
      </c>
      <c r="C616" s="170">
        <v>11308.481200000002</v>
      </c>
      <c r="D616" s="98" t="s">
        <v>37</v>
      </c>
      <c r="G616" s="134"/>
    </row>
    <row r="617" spans="1:7" x14ac:dyDescent="0.3">
      <c r="A617" s="104" t="str">
        <f t="shared" si="177"/>
        <v>2009Cwm Taf LHB</v>
      </c>
      <c r="B617" s="104">
        <v>2009</v>
      </c>
      <c r="C617" s="170">
        <v>8209.9134200000008</v>
      </c>
      <c r="D617" s="98" t="s">
        <v>38</v>
      </c>
      <c r="G617" s="134"/>
    </row>
    <row r="618" spans="1:7" x14ac:dyDescent="0.3">
      <c r="A618" s="104" t="str">
        <f t="shared" si="177"/>
        <v>2009Aneurin Bevan LHB</v>
      </c>
      <c r="B618" s="104">
        <v>2009</v>
      </c>
      <c r="C618" s="170">
        <v>15264.646179999998</v>
      </c>
      <c r="D618" s="98" t="s">
        <v>35</v>
      </c>
      <c r="G618" s="134"/>
    </row>
    <row r="619" spans="1:7" x14ac:dyDescent="0.3">
      <c r="A619" s="104" t="str">
        <f t="shared" si="177"/>
        <v>2010Wales</v>
      </c>
      <c r="B619" s="104">
        <v>2010</v>
      </c>
      <c r="C619" s="125">
        <f>SUM(C620:C626)</f>
        <v>78132.598832607269</v>
      </c>
      <c r="D619" s="98" t="s">
        <v>55</v>
      </c>
      <c r="G619" s="134"/>
    </row>
    <row r="620" spans="1:7" x14ac:dyDescent="0.3">
      <c r="A620" s="104" t="str">
        <f t="shared" si="177"/>
        <v>2010Betsi Cadwaladr ULHB</v>
      </c>
      <c r="B620" s="104">
        <v>2010</v>
      </c>
      <c r="C620" s="168">
        <v>19123.196409225464</v>
      </c>
      <c r="D620" s="104" t="s">
        <v>36</v>
      </c>
      <c r="E620" s="64"/>
      <c r="F620" s="134"/>
      <c r="G620" s="134"/>
    </row>
    <row r="621" spans="1:7" x14ac:dyDescent="0.3">
      <c r="A621" s="104" t="str">
        <f t="shared" si="177"/>
        <v>2010Powys Teaching LHB</v>
      </c>
      <c r="B621" s="104">
        <v>2010</v>
      </c>
      <c r="C621" s="168">
        <v>2782.631959438324</v>
      </c>
      <c r="D621" s="104" t="s">
        <v>40</v>
      </c>
      <c r="E621" s="64"/>
      <c r="F621" s="134"/>
      <c r="G621" s="134"/>
    </row>
    <row r="622" spans="1:7" x14ac:dyDescent="0.3">
      <c r="A622" s="104" t="str">
        <f t="shared" si="177"/>
        <v>2010Hywel Dda LHB</v>
      </c>
      <c r="B622" s="104">
        <v>2010</v>
      </c>
      <c r="C622" s="168">
        <v>8986.9819812774658</v>
      </c>
      <c r="D622" s="104" t="s">
        <v>39</v>
      </c>
      <c r="E622" s="134"/>
      <c r="F622" s="134"/>
      <c r="G622" s="134"/>
    </row>
    <row r="623" spans="1:7" x14ac:dyDescent="0.3">
      <c r="A623" s="104" t="str">
        <f t="shared" si="177"/>
        <v>2010ABM ULHB</v>
      </c>
      <c r="B623" s="104">
        <v>2010</v>
      </c>
      <c r="C623" s="168">
        <v>12398.784218788147</v>
      </c>
      <c r="D623" s="104" t="s">
        <v>34</v>
      </c>
      <c r="E623" s="134"/>
      <c r="F623" s="134"/>
      <c r="G623" s="134"/>
    </row>
    <row r="624" spans="1:7" x14ac:dyDescent="0.3">
      <c r="A624" s="104" t="str">
        <f t="shared" si="177"/>
        <v>2010Cardiff &amp; Vale ULHB</v>
      </c>
      <c r="B624" s="104">
        <v>2010</v>
      </c>
      <c r="C624" s="168">
        <v>11372.132966041565</v>
      </c>
      <c r="D624" s="104" t="s">
        <v>37</v>
      </c>
      <c r="E624" s="134"/>
      <c r="F624" s="134"/>
      <c r="G624" s="134"/>
    </row>
    <row r="625" spans="1:7" x14ac:dyDescent="0.3">
      <c r="A625" s="104" t="str">
        <f t="shared" si="177"/>
        <v>2010Cwm Taf LHB</v>
      </c>
      <c r="B625" s="104">
        <v>2010</v>
      </c>
      <c r="C625" s="168">
        <v>8284.3675084114075</v>
      </c>
      <c r="D625" s="104" t="s">
        <v>38</v>
      </c>
      <c r="E625" s="134"/>
      <c r="F625" s="134"/>
      <c r="G625" s="134"/>
    </row>
    <row r="626" spans="1:7" x14ac:dyDescent="0.3">
      <c r="A626" s="104" t="str">
        <f t="shared" si="177"/>
        <v>2010Aneurin Bevan LHB</v>
      </c>
      <c r="B626" s="104">
        <v>2010</v>
      </c>
      <c r="C626" s="168">
        <v>15184.503789424896</v>
      </c>
      <c r="D626" s="104" t="s">
        <v>35</v>
      </c>
      <c r="E626" s="134"/>
      <c r="F626" s="134"/>
      <c r="G626" s="134"/>
    </row>
    <row r="627" spans="1:7" x14ac:dyDescent="0.3">
      <c r="A627" s="104" t="str">
        <f t="shared" si="177"/>
        <v>2011Wales</v>
      </c>
      <c r="B627" s="104">
        <v>2011</v>
      </c>
      <c r="C627" s="125">
        <f>SUM(C628:C634)</f>
        <v>78109.089477062225</v>
      </c>
      <c r="D627" s="104" t="s">
        <v>55</v>
      </c>
      <c r="E627" s="134"/>
      <c r="F627" s="134"/>
      <c r="G627" s="134"/>
    </row>
    <row r="628" spans="1:7" x14ac:dyDescent="0.3">
      <c r="A628" s="104" t="str">
        <f t="shared" si="177"/>
        <v>2011Betsi Cadwaladr ULHB</v>
      </c>
      <c r="B628" s="104">
        <v>2011</v>
      </c>
      <c r="C628" s="168">
        <v>19423.005947589874</v>
      </c>
      <c r="D628" s="104" t="s">
        <v>36</v>
      </c>
    </row>
    <row r="629" spans="1:7" x14ac:dyDescent="0.3">
      <c r="A629" s="104" t="str">
        <f t="shared" si="177"/>
        <v>2011Powys Teaching LHB</v>
      </c>
      <c r="B629" s="104">
        <v>2011</v>
      </c>
      <c r="C629" s="168">
        <v>2797.8821706771851</v>
      </c>
      <c r="D629" s="104" t="s">
        <v>40</v>
      </c>
    </row>
    <row r="630" spans="1:7" x14ac:dyDescent="0.3">
      <c r="A630" s="104" t="str">
        <f t="shared" si="177"/>
        <v>2011Hywel Dda LHB</v>
      </c>
      <c r="B630" s="104">
        <v>2011</v>
      </c>
      <c r="C630" s="168">
        <v>9053.4626312255859</v>
      </c>
      <c r="D630" s="104" t="s">
        <v>39</v>
      </c>
    </row>
    <row r="631" spans="1:7" x14ac:dyDescent="0.3">
      <c r="A631" s="104" t="str">
        <f t="shared" si="177"/>
        <v>2011ABM ULHB</v>
      </c>
      <c r="B631" s="104">
        <v>2011</v>
      </c>
      <c r="C631" s="125">
        <v>12440.099792003632</v>
      </c>
      <c r="D631" s="104" t="s">
        <v>34</v>
      </c>
    </row>
    <row r="632" spans="1:7" x14ac:dyDescent="0.3">
      <c r="A632" s="104" t="str">
        <f t="shared" si="177"/>
        <v>2011Cardiff &amp; Vale ULHB</v>
      </c>
      <c r="B632" s="104">
        <v>2011</v>
      </c>
      <c r="C632" s="125">
        <v>11111.180335998535</v>
      </c>
      <c r="D632" s="104" t="s">
        <v>37</v>
      </c>
    </row>
    <row r="633" spans="1:7" x14ac:dyDescent="0.3">
      <c r="A633" s="104" t="str">
        <f t="shared" si="177"/>
        <v>2011Cwm Taf LHB</v>
      </c>
      <c r="B633" s="104">
        <v>2011</v>
      </c>
      <c r="C633" s="125">
        <v>8217.5523505210876</v>
      </c>
      <c r="D633" s="104" t="s">
        <v>38</v>
      </c>
    </row>
    <row r="634" spans="1:7" x14ac:dyDescent="0.3">
      <c r="A634" s="104" t="str">
        <f t="shared" si="177"/>
        <v>2011Aneurin Bevan LHB</v>
      </c>
      <c r="B634" s="104">
        <v>2011</v>
      </c>
      <c r="C634" s="125">
        <v>15065.906249046326</v>
      </c>
      <c r="D634" s="104" t="s">
        <v>35</v>
      </c>
    </row>
    <row r="635" spans="1:7" x14ac:dyDescent="0.3">
      <c r="A635" s="104" t="str">
        <f t="shared" si="177"/>
        <v>2012Wales</v>
      </c>
      <c r="B635" s="104">
        <v>2012</v>
      </c>
      <c r="C635" s="125">
        <f>SUM(C636:C642)</f>
        <v>120092.27004065471</v>
      </c>
      <c r="D635" s="104" t="s">
        <v>55</v>
      </c>
    </row>
    <row r="636" spans="1:7" x14ac:dyDescent="0.3">
      <c r="A636" s="104" t="str">
        <f t="shared" si="177"/>
        <v>2012Betsi Cadwaladr ULHB</v>
      </c>
      <c r="B636" s="104">
        <v>2012</v>
      </c>
      <c r="C636" s="125">
        <v>29496.449649999988</v>
      </c>
      <c r="D636" s="104" t="s">
        <v>36</v>
      </c>
    </row>
    <row r="637" spans="1:7" x14ac:dyDescent="0.3">
      <c r="A637" s="104" t="str">
        <f t="shared" si="177"/>
        <v>2012Powys Teaching LHB</v>
      </c>
      <c r="B637" s="104">
        <v>2012</v>
      </c>
      <c r="C637" s="125">
        <v>4340.26127</v>
      </c>
      <c r="D637" s="104" t="s">
        <v>40</v>
      </c>
    </row>
    <row r="638" spans="1:7" x14ac:dyDescent="0.3">
      <c r="A638" s="104" t="str">
        <f t="shared" si="177"/>
        <v>2012Hywel Dda LHB</v>
      </c>
      <c r="B638" s="104">
        <v>2012</v>
      </c>
      <c r="C638" s="125">
        <v>14150.879159999999</v>
      </c>
      <c r="D638" s="104" t="s">
        <v>39</v>
      </c>
    </row>
    <row r="639" spans="1:7" x14ac:dyDescent="0.3">
      <c r="A639" s="104" t="str">
        <f t="shared" si="177"/>
        <v>2012ABM ULHB</v>
      </c>
      <c r="B639" s="104">
        <v>2012</v>
      </c>
      <c r="C639" s="125">
        <v>19470.332759999998</v>
      </c>
      <c r="D639" s="104" t="s">
        <v>34</v>
      </c>
    </row>
    <row r="640" spans="1:7" x14ac:dyDescent="0.3">
      <c r="A640" s="104" t="str">
        <f t="shared" si="177"/>
        <v>2012Cardiff &amp; Vale ULHB</v>
      </c>
      <c r="B640" s="104">
        <v>2012</v>
      </c>
      <c r="C640" s="125">
        <v>17258.281529999993</v>
      </c>
      <c r="D640" s="104" t="s">
        <v>37</v>
      </c>
    </row>
    <row r="641" spans="1:4" x14ac:dyDescent="0.3">
      <c r="A641" s="104" t="str">
        <f t="shared" si="177"/>
        <v>2012Cwm Taf LHB</v>
      </c>
      <c r="B641" s="104">
        <v>2012</v>
      </c>
      <c r="C641" s="125">
        <v>12205.650879999997</v>
      </c>
      <c r="D641" s="104" t="s">
        <v>38</v>
      </c>
    </row>
    <row r="642" spans="1:4" x14ac:dyDescent="0.3">
      <c r="A642" s="104" t="str">
        <f t="shared" si="177"/>
        <v>2012Aneurin Bevan LHB</v>
      </c>
      <c r="B642" s="104">
        <v>2012</v>
      </c>
      <c r="C642" s="125">
        <v>23170.414790654726</v>
      </c>
      <c r="D642" s="104" t="s">
        <v>35</v>
      </c>
    </row>
    <row r="643" spans="1:4" x14ac:dyDescent="0.3">
      <c r="A643" s="104" t="str">
        <f t="shared" si="177"/>
        <v>2013Wales</v>
      </c>
      <c r="B643" s="104">
        <v>2013</v>
      </c>
      <c r="C643" s="125">
        <f>SUM(C644:C650)</f>
        <v>116429</v>
      </c>
      <c r="D643" s="104" t="s">
        <v>55</v>
      </c>
    </row>
    <row r="644" spans="1:4" x14ac:dyDescent="0.3">
      <c r="A644" s="104" t="str">
        <f t="shared" si="177"/>
        <v>2013Betsi Cadwaladr ULHB</v>
      </c>
      <c r="B644" s="104">
        <v>2013</v>
      </c>
      <c r="C644" s="125">
        <v>28724.5</v>
      </c>
      <c r="D644" s="104" t="s">
        <v>36</v>
      </c>
    </row>
    <row r="645" spans="1:4" x14ac:dyDescent="0.3">
      <c r="A645" s="104" t="str">
        <f t="shared" si="177"/>
        <v>2013Powys Teaching LHB</v>
      </c>
      <c r="B645" s="104">
        <v>2013</v>
      </c>
      <c r="C645" s="125">
        <v>4309</v>
      </c>
      <c r="D645" s="104" t="s">
        <v>40</v>
      </c>
    </row>
    <row r="646" spans="1:4" x14ac:dyDescent="0.3">
      <c r="A646" s="104" t="str">
        <f t="shared" si="177"/>
        <v>2013Hywel Dda LHB</v>
      </c>
      <c r="B646" s="104">
        <v>2013</v>
      </c>
      <c r="C646" s="125">
        <v>13549</v>
      </c>
      <c r="D646" s="104" t="s">
        <v>39</v>
      </c>
    </row>
    <row r="647" spans="1:4" x14ac:dyDescent="0.3">
      <c r="A647" s="104" t="str">
        <f t="shared" si="177"/>
        <v>2013ABM ULHB</v>
      </c>
      <c r="B647" s="104">
        <v>2013</v>
      </c>
      <c r="C647" s="125">
        <v>19159</v>
      </c>
      <c r="D647" s="104" t="s">
        <v>34</v>
      </c>
    </row>
    <row r="648" spans="1:4" x14ac:dyDescent="0.3">
      <c r="A648" s="104" t="str">
        <f t="shared" si="177"/>
        <v>2013Cardiff &amp; Vale ULHB</v>
      </c>
      <c r="B648" s="104">
        <v>2013</v>
      </c>
      <c r="C648" s="125">
        <v>16699.5</v>
      </c>
      <c r="D648" s="104" t="s">
        <v>37</v>
      </c>
    </row>
    <row r="649" spans="1:4" x14ac:dyDescent="0.3">
      <c r="A649" s="104" t="str">
        <f t="shared" si="177"/>
        <v>2013Cwm Taf LHB</v>
      </c>
      <c r="B649" s="104">
        <v>2013</v>
      </c>
      <c r="C649" s="125">
        <v>11795</v>
      </c>
      <c r="D649" s="104" t="s">
        <v>38</v>
      </c>
    </row>
    <row r="650" spans="1:4" x14ac:dyDescent="0.3">
      <c r="A650" s="104" t="str">
        <f t="shared" si="177"/>
        <v>2013Aneurin Bevan LHB</v>
      </c>
      <c r="B650" s="104">
        <v>2013</v>
      </c>
      <c r="C650" s="125">
        <v>22193</v>
      </c>
      <c r="D650" s="104" t="s">
        <v>35</v>
      </c>
    </row>
    <row r="651" spans="1:4" x14ac:dyDescent="0.3">
      <c r="A651" s="104" t="str">
        <f t="shared" si="177"/>
        <v>2014Wales</v>
      </c>
      <c r="B651" s="104">
        <v>2014</v>
      </c>
      <c r="C651" s="125">
        <f>SUM(C652:C658)</f>
        <v>26866</v>
      </c>
      <c r="D651" s="104" t="s">
        <v>55</v>
      </c>
    </row>
    <row r="652" spans="1:4" x14ac:dyDescent="0.3">
      <c r="A652" s="104" t="str">
        <f t="shared" si="177"/>
        <v>2014Betsi Cadwaladr ULHB</v>
      </c>
      <c r="B652" s="104">
        <v>2014</v>
      </c>
      <c r="C652" s="167">
        <v>6592</v>
      </c>
      <c r="D652" s="104" t="s">
        <v>36</v>
      </c>
    </row>
    <row r="653" spans="1:4" x14ac:dyDescent="0.3">
      <c r="A653" s="104" t="str">
        <f t="shared" si="177"/>
        <v>2014Powys Teaching LHB</v>
      </c>
      <c r="B653" s="104">
        <v>2014</v>
      </c>
      <c r="C653" s="167">
        <v>944</v>
      </c>
      <c r="D653" s="104" t="s">
        <v>40</v>
      </c>
    </row>
    <row r="654" spans="1:4" x14ac:dyDescent="0.3">
      <c r="A654" s="104" t="str">
        <f t="shared" si="177"/>
        <v>2014Hywel Dda LHB</v>
      </c>
      <c r="B654" s="104">
        <v>2014</v>
      </c>
      <c r="C654" s="167">
        <v>3254</v>
      </c>
      <c r="D654" s="104" t="s">
        <v>39</v>
      </c>
    </row>
    <row r="655" spans="1:4" x14ac:dyDescent="0.3">
      <c r="A655" s="104" t="str">
        <f t="shared" si="177"/>
        <v>2014ABM ULHB</v>
      </c>
      <c r="B655" s="104">
        <v>2014</v>
      </c>
      <c r="C655" s="167">
        <v>4417</v>
      </c>
      <c r="D655" s="104" t="s">
        <v>34</v>
      </c>
    </row>
    <row r="656" spans="1:4" x14ac:dyDescent="0.3">
      <c r="A656" s="104" t="str">
        <f t="shared" si="177"/>
        <v>2014Cardiff &amp; Vale ULHB</v>
      </c>
      <c r="B656" s="104">
        <v>2014</v>
      </c>
      <c r="C656" s="167">
        <v>3899</v>
      </c>
      <c r="D656" s="104" t="s">
        <v>37</v>
      </c>
    </row>
    <row r="657" spans="1:4" x14ac:dyDescent="0.3">
      <c r="A657" s="104" t="str">
        <f t="shared" si="177"/>
        <v>2014Cwm Taf LHB</v>
      </c>
      <c r="B657" s="104">
        <v>2014</v>
      </c>
      <c r="C657" s="167">
        <v>2705</v>
      </c>
      <c r="D657" s="104" t="s">
        <v>38</v>
      </c>
    </row>
    <row r="658" spans="1:4" x14ac:dyDescent="0.3">
      <c r="A658" s="104" t="str">
        <f t="shared" si="177"/>
        <v>2014Aneurin Bevan LHB</v>
      </c>
      <c r="B658" s="104">
        <v>2014</v>
      </c>
      <c r="C658" s="167">
        <v>5055</v>
      </c>
      <c r="D658" s="104" t="s">
        <v>35</v>
      </c>
    </row>
    <row r="659" spans="1:4" x14ac:dyDescent="0.3">
      <c r="A659" s="104" t="str">
        <f t="shared" si="177"/>
        <v/>
      </c>
      <c r="C659" s="167"/>
      <c r="D659" s="104"/>
    </row>
    <row r="660" spans="1:4" x14ac:dyDescent="0.3">
      <c r="A660" s="104" t="str">
        <f t="shared" si="177"/>
        <v/>
      </c>
      <c r="C660" s="125"/>
      <c r="D660" s="104"/>
    </row>
    <row r="661" spans="1:4" x14ac:dyDescent="0.3">
      <c r="B661" s="119" t="s">
        <v>136</v>
      </c>
      <c r="C661" s="125"/>
      <c r="D661" s="104"/>
    </row>
    <row r="662" spans="1:4" x14ac:dyDescent="0.3">
      <c r="A662" s="104" t="str">
        <f t="shared" si="177"/>
        <v>2014Wales</v>
      </c>
      <c r="B662" s="119">
        <v>2014</v>
      </c>
      <c r="C662" s="125">
        <f>SUM(C663:C669)</f>
        <v>50974.5</v>
      </c>
      <c r="D662" s="104" t="s">
        <v>55</v>
      </c>
    </row>
    <row r="663" spans="1:4" x14ac:dyDescent="0.3">
      <c r="A663" s="104" t="str">
        <f t="shared" si="177"/>
        <v>2014Betsi Cadwaladr ULHB</v>
      </c>
      <c r="B663" s="104">
        <v>2014</v>
      </c>
      <c r="C663" s="125">
        <v>12414</v>
      </c>
      <c r="D663" s="104" t="s">
        <v>36</v>
      </c>
    </row>
    <row r="664" spans="1:4" x14ac:dyDescent="0.3">
      <c r="A664" s="104" t="str">
        <f t="shared" si="177"/>
        <v>2014Powys Teaching LHB</v>
      </c>
      <c r="B664" s="104">
        <v>2014</v>
      </c>
      <c r="C664" s="125">
        <v>1856</v>
      </c>
      <c r="D664" s="104" t="s">
        <v>40</v>
      </c>
    </row>
    <row r="665" spans="1:4" x14ac:dyDescent="0.3">
      <c r="A665" s="104" t="str">
        <f t="shared" si="177"/>
        <v>2014Hywel Dda LHB</v>
      </c>
      <c r="B665" s="104">
        <v>2014</v>
      </c>
      <c r="C665" s="125">
        <v>6315</v>
      </c>
      <c r="D665" s="104" t="s">
        <v>39</v>
      </c>
    </row>
    <row r="666" spans="1:4" x14ac:dyDescent="0.3">
      <c r="A666" s="104" t="str">
        <f t="shared" si="177"/>
        <v>2014ABM ULHB</v>
      </c>
      <c r="B666" s="104">
        <v>2014</v>
      </c>
      <c r="C666" s="125">
        <v>8152.5</v>
      </c>
      <c r="D666" s="104" t="s">
        <v>34</v>
      </c>
    </row>
    <row r="667" spans="1:4" x14ac:dyDescent="0.3">
      <c r="A667" s="104" t="str">
        <f t="shared" si="177"/>
        <v>2014Cardiff &amp; Vale ULHB</v>
      </c>
      <c r="B667" s="104">
        <v>2014</v>
      </c>
      <c r="C667" s="125">
        <v>7512.5</v>
      </c>
      <c r="D667" s="106" t="s">
        <v>37</v>
      </c>
    </row>
    <row r="668" spans="1:4" x14ac:dyDescent="0.3">
      <c r="A668" s="104" t="str">
        <f t="shared" si="177"/>
        <v>2014Cwm Taf LHB</v>
      </c>
      <c r="B668" s="104">
        <v>2014</v>
      </c>
      <c r="C668" s="125">
        <v>5180</v>
      </c>
      <c r="D668" s="106" t="s">
        <v>38</v>
      </c>
    </row>
    <row r="669" spans="1:4" x14ac:dyDescent="0.3">
      <c r="A669" s="104" t="str">
        <f t="shared" si="177"/>
        <v>2014Aneurin Bevan LHB</v>
      </c>
      <c r="B669" s="104">
        <v>2014</v>
      </c>
      <c r="C669" s="125">
        <v>9544.5</v>
      </c>
      <c r="D669" s="106" t="s">
        <v>35</v>
      </c>
    </row>
    <row r="670" spans="1:4" x14ac:dyDescent="0.3">
      <c r="A670" s="104" t="str">
        <f t="shared" si="177"/>
        <v/>
      </c>
      <c r="C670" s="172"/>
    </row>
    <row r="671" spans="1:4" x14ac:dyDescent="0.3">
      <c r="A671" s="104" t="str">
        <f t="shared" si="177"/>
        <v/>
      </c>
      <c r="C671" s="172"/>
    </row>
    <row r="672" spans="1:4" x14ac:dyDescent="0.3">
      <c r="B672" s="119" t="s">
        <v>137</v>
      </c>
      <c r="C672" s="172"/>
    </row>
    <row r="673" spans="1:7" x14ac:dyDescent="0.3">
      <c r="A673" s="104" t="str">
        <f t="shared" ref="A673:A744" si="178">B673&amp;D673</f>
        <v>2009Wales</v>
      </c>
      <c r="B673" s="104">
        <v>2009</v>
      </c>
      <c r="C673" s="172">
        <f>SUM(C674:C680)</f>
        <v>58781.862899999993</v>
      </c>
      <c r="D673" s="106" t="s">
        <v>55</v>
      </c>
    </row>
    <row r="674" spans="1:7" x14ac:dyDescent="0.3">
      <c r="A674" s="104" t="str">
        <f t="shared" si="178"/>
        <v>2009ABM ULHB</v>
      </c>
      <c r="B674" s="104">
        <v>2009</v>
      </c>
      <c r="C674" s="163">
        <v>9313.4261600000027</v>
      </c>
      <c r="D674" s="96" t="s">
        <v>34</v>
      </c>
      <c r="E674" s="66"/>
      <c r="F674" s="66"/>
      <c r="G674" s="66"/>
    </row>
    <row r="675" spans="1:7" x14ac:dyDescent="0.3">
      <c r="A675" s="104" t="str">
        <f t="shared" si="178"/>
        <v>2009Aneurin Bevan LHB</v>
      </c>
      <c r="B675" s="104">
        <v>2009</v>
      </c>
      <c r="C675" s="163">
        <v>11051.161539999994</v>
      </c>
      <c r="D675" s="96" t="s">
        <v>35</v>
      </c>
      <c r="E675" s="64"/>
      <c r="F675" s="134"/>
      <c r="G675" s="134"/>
    </row>
    <row r="676" spans="1:7" x14ac:dyDescent="0.3">
      <c r="A676" s="104" t="str">
        <f t="shared" si="178"/>
        <v>2009Betsi Cadwaladr ULHB</v>
      </c>
      <c r="B676" s="104">
        <v>2009</v>
      </c>
      <c r="C676" s="163">
        <v>14948.690570000004</v>
      </c>
      <c r="D676" s="96" t="s">
        <v>36</v>
      </c>
      <c r="E676" s="64"/>
      <c r="F676" s="134"/>
      <c r="G676" s="134"/>
    </row>
    <row r="677" spans="1:7" x14ac:dyDescent="0.3">
      <c r="A677" s="104" t="str">
        <f t="shared" si="178"/>
        <v>2009Cardiff &amp; Vale ULHB</v>
      </c>
      <c r="B677" s="104">
        <v>2009</v>
      </c>
      <c r="C677" s="163">
        <v>8403.1153399999985</v>
      </c>
      <c r="D677" s="96" t="s">
        <v>37</v>
      </c>
      <c r="E677" s="64"/>
      <c r="F677" s="134"/>
      <c r="G677" s="134"/>
    </row>
    <row r="678" spans="1:7" x14ac:dyDescent="0.3">
      <c r="A678" s="104" t="str">
        <f t="shared" si="178"/>
        <v>2009Cwm Taf LHB</v>
      </c>
      <c r="B678" s="104">
        <v>2009</v>
      </c>
      <c r="C678" s="163">
        <v>5803.8014099999991</v>
      </c>
      <c r="D678" s="96" t="s">
        <v>38</v>
      </c>
      <c r="E678" s="64"/>
      <c r="F678" s="134"/>
      <c r="G678" s="134"/>
    </row>
    <row r="679" spans="1:7" x14ac:dyDescent="0.3">
      <c r="A679" s="104" t="str">
        <f t="shared" si="178"/>
        <v>2009Hywel Dda LHB</v>
      </c>
      <c r="B679" s="104">
        <v>2009</v>
      </c>
      <c r="C679" s="163">
        <v>7070.1604499999994</v>
      </c>
      <c r="D679" s="96" t="s">
        <v>39</v>
      </c>
      <c r="E679" s="64"/>
      <c r="F679" s="134"/>
      <c r="G679" s="134"/>
    </row>
    <row r="680" spans="1:7" x14ac:dyDescent="0.3">
      <c r="A680" s="104" t="str">
        <f t="shared" si="178"/>
        <v>2009Powys Teaching LHB</v>
      </c>
      <c r="B680" s="104">
        <v>2009</v>
      </c>
      <c r="C680" s="163">
        <v>2191.5074299999997</v>
      </c>
      <c r="D680" s="96" t="s">
        <v>40</v>
      </c>
      <c r="E680" s="64"/>
      <c r="F680" s="134"/>
      <c r="G680" s="134"/>
    </row>
    <row r="681" spans="1:7" x14ac:dyDescent="0.3">
      <c r="A681" s="104" t="str">
        <f t="shared" si="178"/>
        <v>2010Wales</v>
      </c>
      <c r="B681" s="104">
        <v>2010</v>
      </c>
      <c r="C681" s="172">
        <f>SUM(C682:C688)</f>
        <v>35572.684848427773</v>
      </c>
      <c r="D681" s="106" t="s">
        <v>55</v>
      </c>
      <c r="E681" s="64"/>
      <c r="F681" s="134"/>
      <c r="G681" s="134"/>
    </row>
    <row r="682" spans="1:7" x14ac:dyDescent="0.3">
      <c r="A682" s="104" t="str">
        <f t="shared" si="178"/>
        <v>2010Betsi Cadwaladr ULHB</v>
      </c>
      <c r="B682" s="104">
        <v>2010</v>
      </c>
      <c r="C682" s="125">
        <v>9304.154144346714</v>
      </c>
      <c r="D682" s="104" t="s">
        <v>36</v>
      </c>
      <c r="E682" s="64"/>
      <c r="F682" s="134"/>
      <c r="G682" s="134"/>
    </row>
    <row r="683" spans="1:7" x14ac:dyDescent="0.3">
      <c r="A683" s="104" t="str">
        <f t="shared" si="178"/>
        <v>2010Powys Teaching LHB</v>
      </c>
      <c r="B683" s="104">
        <v>2010</v>
      </c>
      <c r="C683" s="125">
        <v>1328.5638732910156</v>
      </c>
      <c r="D683" s="104" t="s">
        <v>40</v>
      </c>
    </row>
    <row r="684" spans="1:7" x14ac:dyDescent="0.3">
      <c r="A684" s="104" t="str">
        <f t="shared" si="178"/>
        <v>2010Hywel Dda LHB</v>
      </c>
      <c r="B684" s="104">
        <v>2010</v>
      </c>
      <c r="C684" s="125">
        <v>4380.5898358821869</v>
      </c>
      <c r="D684" s="104" t="s">
        <v>39</v>
      </c>
    </row>
    <row r="685" spans="1:7" x14ac:dyDescent="0.3">
      <c r="A685" s="104" t="str">
        <f t="shared" si="178"/>
        <v>2010ABM ULHB</v>
      </c>
      <c r="B685" s="104">
        <v>2010</v>
      </c>
      <c r="C685" s="125">
        <v>5560.7438260316849</v>
      </c>
      <c r="D685" s="104" t="s">
        <v>34</v>
      </c>
    </row>
    <row r="686" spans="1:7" x14ac:dyDescent="0.3">
      <c r="A686" s="104" t="str">
        <f t="shared" si="178"/>
        <v>2010Cardiff &amp; Vale ULHB</v>
      </c>
      <c r="B686" s="104">
        <v>2010</v>
      </c>
      <c r="C686" s="125">
        <v>4931.3483611345291</v>
      </c>
      <c r="D686" s="104" t="s">
        <v>37</v>
      </c>
    </row>
    <row r="687" spans="1:7" x14ac:dyDescent="0.3">
      <c r="A687" s="104" t="str">
        <f t="shared" si="178"/>
        <v>2010Cwm Taf LHB</v>
      </c>
      <c r="B687" s="104">
        <v>2010</v>
      </c>
      <c r="C687" s="125">
        <v>3424.7321056425571</v>
      </c>
      <c r="D687" s="104" t="s">
        <v>38</v>
      </c>
    </row>
    <row r="688" spans="1:7" x14ac:dyDescent="0.3">
      <c r="A688" s="104" t="str">
        <f t="shared" si="178"/>
        <v>2010Aneurin Bevan LHB</v>
      </c>
      <c r="B688" s="104">
        <v>2010</v>
      </c>
      <c r="C688" s="125">
        <v>6642.5527020990849</v>
      </c>
      <c r="D688" s="104" t="s">
        <v>35</v>
      </c>
    </row>
    <row r="689" spans="1:4" x14ac:dyDescent="0.3">
      <c r="A689" s="104" t="str">
        <f t="shared" si="178"/>
        <v>2011Wales</v>
      </c>
      <c r="B689" s="104">
        <v>2011</v>
      </c>
      <c r="C689" s="172">
        <f>SUM(C690:C696)</f>
        <v>35032.571707203984</v>
      </c>
      <c r="D689" s="106" t="s">
        <v>55</v>
      </c>
    </row>
    <row r="690" spans="1:4" x14ac:dyDescent="0.3">
      <c r="A690" s="104" t="str">
        <f t="shared" si="178"/>
        <v>2011Betsi Cadwaladr ULHB</v>
      </c>
      <c r="B690" s="104">
        <v>2011</v>
      </c>
      <c r="C690" s="125">
        <v>9173.2090946137905</v>
      </c>
      <c r="D690" s="106" t="s">
        <v>36</v>
      </c>
    </row>
    <row r="691" spans="1:4" x14ac:dyDescent="0.3">
      <c r="A691" s="104" t="str">
        <f t="shared" si="178"/>
        <v>2011Powys Teaching LHB</v>
      </c>
      <c r="B691" s="104">
        <v>2011</v>
      </c>
      <c r="C691" s="125">
        <v>1319.6084613800049</v>
      </c>
      <c r="D691" s="106" t="s">
        <v>40</v>
      </c>
    </row>
    <row r="692" spans="1:4" x14ac:dyDescent="0.3">
      <c r="A692" s="104" t="str">
        <f t="shared" si="178"/>
        <v>2011Hywel Dda LHB</v>
      </c>
      <c r="B692" s="104">
        <v>2011</v>
      </c>
      <c r="C692" s="125">
        <v>4308.9382996559143</v>
      </c>
      <c r="D692" s="106" t="s">
        <v>39</v>
      </c>
    </row>
    <row r="693" spans="1:4" x14ac:dyDescent="0.3">
      <c r="A693" s="104" t="str">
        <f t="shared" si="178"/>
        <v>2011ABM ULHB</v>
      </c>
      <c r="B693" s="104">
        <v>2011</v>
      </c>
      <c r="C693" s="125">
        <v>5690.7515821903944</v>
      </c>
      <c r="D693" s="106" t="s">
        <v>34</v>
      </c>
    </row>
    <row r="694" spans="1:4" x14ac:dyDescent="0.3">
      <c r="A694" s="104" t="str">
        <f t="shared" si="178"/>
        <v>2011Cardiff &amp; Vale ULHB</v>
      </c>
      <c r="B694" s="104">
        <v>2011</v>
      </c>
      <c r="C694" s="125">
        <v>4959.291678071022</v>
      </c>
      <c r="D694" s="106" t="s">
        <v>37</v>
      </c>
    </row>
    <row r="695" spans="1:4" x14ac:dyDescent="0.3">
      <c r="A695" s="104" t="str">
        <f t="shared" si="178"/>
        <v>2011Cwm Taf LHB</v>
      </c>
      <c r="B695" s="104">
        <v>2011</v>
      </c>
      <c r="C695" s="125">
        <v>3438.2154793143272</v>
      </c>
      <c r="D695" s="106" t="s">
        <v>38</v>
      </c>
    </row>
    <row r="696" spans="1:4" x14ac:dyDescent="0.3">
      <c r="A696" s="104" t="str">
        <f t="shared" si="178"/>
        <v>2011Aneurin Bevan LHB</v>
      </c>
      <c r="B696" s="104">
        <v>2011</v>
      </c>
      <c r="C696" s="125">
        <v>6142.5571119785309</v>
      </c>
      <c r="D696" s="106" t="s">
        <v>35</v>
      </c>
    </row>
    <row r="697" spans="1:4" x14ac:dyDescent="0.3">
      <c r="A697" s="104" t="str">
        <f t="shared" si="178"/>
        <v>2012Wales</v>
      </c>
      <c r="B697" s="104">
        <v>2012</v>
      </c>
      <c r="C697" s="172">
        <f>SUM(C698:C704)</f>
        <v>15543</v>
      </c>
      <c r="D697" s="106" t="s">
        <v>55</v>
      </c>
    </row>
    <row r="698" spans="1:4" x14ac:dyDescent="0.3">
      <c r="A698" s="104" t="str">
        <f t="shared" si="178"/>
        <v>2012Betsi Cadwaladr ULHB</v>
      </c>
      <c r="B698" s="104">
        <v>2012</v>
      </c>
      <c r="C698" s="125">
        <v>3894</v>
      </c>
      <c r="D698" s="106" t="s">
        <v>36</v>
      </c>
    </row>
    <row r="699" spans="1:4" x14ac:dyDescent="0.3">
      <c r="A699" s="104" t="str">
        <f t="shared" si="178"/>
        <v>2012Powys Teaching LHB</v>
      </c>
      <c r="B699" s="104">
        <v>2012</v>
      </c>
      <c r="C699" s="125">
        <v>561</v>
      </c>
      <c r="D699" s="106" t="s">
        <v>40</v>
      </c>
    </row>
    <row r="700" spans="1:4" x14ac:dyDescent="0.3">
      <c r="A700" s="104" t="str">
        <f t="shared" si="178"/>
        <v>2012Hywel Dda LHB</v>
      </c>
      <c r="B700" s="104">
        <v>2012</v>
      </c>
      <c r="C700" s="125">
        <v>1815</v>
      </c>
      <c r="D700" s="106" t="s">
        <v>39</v>
      </c>
    </row>
    <row r="701" spans="1:4" x14ac:dyDescent="0.3">
      <c r="A701" s="104" t="str">
        <f t="shared" si="178"/>
        <v>2012ABM ULHB</v>
      </c>
      <c r="B701" s="104">
        <v>2012</v>
      </c>
      <c r="C701" s="125">
        <v>2475</v>
      </c>
      <c r="D701" s="106" t="s">
        <v>34</v>
      </c>
    </row>
    <row r="702" spans="1:4" x14ac:dyDescent="0.3">
      <c r="A702" s="104" t="str">
        <f t="shared" si="178"/>
        <v>2012Cardiff &amp; Vale ULHB</v>
      </c>
      <c r="B702" s="104">
        <v>2012</v>
      </c>
      <c r="C702" s="125">
        <v>2211</v>
      </c>
      <c r="D702" s="106" t="s">
        <v>37</v>
      </c>
    </row>
    <row r="703" spans="1:4" x14ac:dyDescent="0.3">
      <c r="A703" s="104" t="str">
        <f t="shared" si="178"/>
        <v>2012Cwm Taf LHB</v>
      </c>
      <c r="B703" s="104">
        <v>2012</v>
      </c>
      <c r="C703" s="125">
        <v>1584</v>
      </c>
      <c r="D703" s="106" t="s">
        <v>38</v>
      </c>
    </row>
    <row r="704" spans="1:4" x14ac:dyDescent="0.3">
      <c r="A704" s="104" t="str">
        <f t="shared" si="178"/>
        <v>2012Aneurin Bevan LHB</v>
      </c>
      <c r="B704" s="104">
        <v>2012</v>
      </c>
      <c r="C704" s="125">
        <v>3003</v>
      </c>
      <c r="D704" s="106" t="s">
        <v>35</v>
      </c>
    </row>
    <row r="705" spans="1:4" x14ac:dyDescent="0.3">
      <c r="A705" s="104" t="str">
        <f t="shared" si="178"/>
        <v>2013Wales</v>
      </c>
      <c r="B705" s="104">
        <v>2013</v>
      </c>
      <c r="C705" s="172">
        <f>SUM(C706:C712)</f>
        <v>15444</v>
      </c>
      <c r="D705" s="106" t="s">
        <v>55</v>
      </c>
    </row>
    <row r="706" spans="1:4" x14ac:dyDescent="0.3">
      <c r="A706" s="104" t="str">
        <f t="shared" si="178"/>
        <v>2013Betsi Cadwaladr ULHB</v>
      </c>
      <c r="B706" s="104">
        <v>2013</v>
      </c>
      <c r="C706" s="125">
        <v>3861</v>
      </c>
      <c r="D706" s="104" t="s">
        <v>36</v>
      </c>
    </row>
    <row r="707" spans="1:4" x14ac:dyDescent="0.3">
      <c r="A707" s="104" t="str">
        <f t="shared" si="178"/>
        <v>2013Powys Teaching LHB</v>
      </c>
      <c r="B707" s="104">
        <v>2013</v>
      </c>
      <c r="C707" s="125">
        <v>561</v>
      </c>
      <c r="D707" s="106" t="s">
        <v>40</v>
      </c>
    </row>
    <row r="708" spans="1:4" x14ac:dyDescent="0.3">
      <c r="A708" s="104" t="str">
        <f t="shared" si="178"/>
        <v>2013Hywel Dda LHB</v>
      </c>
      <c r="B708" s="104">
        <v>2013</v>
      </c>
      <c r="C708" s="125">
        <v>1815</v>
      </c>
      <c r="D708" s="106" t="s">
        <v>39</v>
      </c>
    </row>
    <row r="709" spans="1:4" x14ac:dyDescent="0.3">
      <c r="A709" s="104" t="str">
        <f t="shared" si="178"/>
        <v>2013ABM ULHB</v>
      </c>
      <c r="B709" s="104">
        <v>2013</v>
      </c>
      <c r="C709" s="125">
        <v>2508</v>
      </c>
      <c r="D709" s="106" t="s">
        <v>34</v>
      </c>
    </row>
    <row r="710" spans="1:4" x14ac:dyDescent="0.3">
      <c r="A710" s="104" t="str">
        <f t="shared" si="178"/>
        <v>2013Cardiff &amp; Vale ULHB</v>
      </c>
      <c r="B710" s="104">
        <v>2013</v>
      </c>
      <c r="C710" s="125">
        <v>2211</v>
      </c>
      <c r="D710" s="106" t="s">
        <v>37</v>
      </c>
    </row>
    <row r="711" spans="1:4" x14ac:dyDescent="0.3">
      <c r="A711" s="104" t="str">
        <f t="shared" si="178"/>
        <v>2013Cwm Taf LHB</v>
      </c>
      <c r="B711" s="104">
        <v>2013</v>
      </c>
      <c r="C711" s="125">
        <v>1584</v>
      </c>
      <c r="D711" s="106" t="s">
        <v>38</v>
      </c>
    </row>
    <row r="712" spans="1:4" x14ac:dyDescent="0.3">
      <c r="A712" s="104" t="str">
        <f t="shared" si="178"/>
        <v>2013Aneurin Bevan LHB</v>
      </c>
      <c r="B712" s="104">
        <v>2013</v>
      </c>
      <c r="C712" s="125">
        <v>2904</v>
      </c>
      <c r="D712" s="106" t="s">
        <v>35</v>
      </c>
    </row>
    <row r="713" spans="1:4" x14ac:dyDescent="0.3">
      <c r="A713" s="104" t="str">
        <f t="shared" si="178"/>
        <v>2014Wales</v>
      </c>
      <c r="B713" s="104">
        <v>2014</v>
      </c>
      <c r="C713" s="172">
        <f>SUM(C714:C720)</f>
        <v>15114</v>
      </c>
      <c r="D713" s="106" t="s">
        <v>55</v>
      </c>
    </row>
    <row r="714" spans="1:4" x14ac:dyDescent="0.3">
      <c r="A714" s="104" t="str">
        <f t="shared" si="178"/>
        <v>2014Betsi Cadwaladr ULHB</v>
      </c>
      <c r="B714" s="104">
        <v>2014</v>
      </c>
      <c r="C714" s="125">
        <v>3630</v>
      </c>
      <c r="D714" s="118" t="s">
        <v>36</v>
      </c>
    </row>
    <row r="715" spans="1:4" x14ac:dyDescent="0.3">
      <c r="A715" s="104" t="str">
        <f t="shared" si="178"/>
        <v>2014Powys Teaching LHB</v>
      </c>
      <c r="B715" s="104">
        <v>2014</v>
      </c>
      <c r="C715" s="125">
        <v>528</v>
      </c>
      <c r="D715" s="104" t="s">
        <v>40</v>
      </c>
    </row>
    <row r="716" spans="1:4" x14ac:dyDescent="0.3">
      <c r="A716" s="104" t="str">
        <f t="shared" si="178"/>
        <v>2014Hywel Dda LHB</v>
      </c>
      <c r="B716" s="104">
        <v>2014</v>
      </c>
      <c r="C716" s="125">
        <v>1848</v>
      </c>
      <c r="D716" s="104" t="s">
        <v>39</v>
      </c>
    </row>
    <row r="717" spans="1:4" x14ac:dyDescent="0.3">
      <c r="A717" s="104" t="str">
        <f t="shared" si="178"/>
        <v>2014ABM ULHB</v>
      </c>
      <c r="B717" s="104">
        <v>2014</v>
      </c>
      <c r="C717" s="125">
        <v>2508</v>
      </c>
      <c r="D717" s="104" t="s">
        <v>34</v>
      </c>
    </row>
    <row r="718" spans="1:4" x14ac:dyDescent="0.3">
      <c r="A718" s="104" t="str">
        <f t="shared" si="178"/>
        <v>2014Cardiff &amp; Vale ULHB</v>
      </c>
      <c r="B718" s="104">
        <v>2014</v>
      </c>
      <c r="C718" s="125">
        <v>2211</v>
      </c>
      <c r="D718" s="104" t="s">
        <v>37</v>
      </c>
    </row>
    <row r="719" spans="1:4" x14ac:dyDescent="0.3">
      <c r="A719" s="104" t="str">
        <f t="shared" si="178"/>
        <v>2014Cwm Taf LHB</v>
      </c>
      <c r="B719" s="104">
        <v>2014</v>
      </c>
      <c r="C719" s="125">
        <v>1551</v>
      </c>
      <c r="D719" s="104" t="s">
        <v>38</v>
      </c>
    </row>
    <row r="720" spans="1:4" x14ac:dyDescent="0.3">
      <c r="A720" s="104" t="str">
        <f t="shared" si="178"/>
        <v>2014Aneurin Bevan LHB</v>
      </c>
      <c r="B720" s="104">
        <v>2014</v>
      </c>
      <c r="C720" s="125">
        <v>2838</v>
      </c>
      <c r="D720" s="104" t="s">
        <v>35</v>
      </c>
    </row>
    <row r="721" spans="1:7" x14ac:dyDescent="0.3">
      <c r="C721" s="125"/>
    </row>
    <row r="722" spans="1:7" x14ac:dyDescent="0.3">
      <c r="B722" s="119" t="s">
        <v>140</v>
      </c>
      <c r="C722" s="125"/>
    </row>
    <row r="723" spans="1:7" x14ac:dyDescent="0.3">
      <c r="A723" s="104" t="str">
        <f t="shared" si="178"/>
        <v>2009Wales</v>
      </c>
      <c r="B723" s="104">
        <v>2009</v>
      </c>
      <c r="C723" s="125">
        <f>SUM(C724:C730)</f>
        <v>17193.715550000001</v>
      </c>
      <c r="D723" s="106" t="s">
        <v>55</v>
      </c>
    </row>
    <row r="724" spans="1:7" x14ac:dyDescent="0.3">
      <c r="A724" s="104" t="str">
        <f t="shared" si="178"/>
        <v>2009ABM ULHB</v>
      </c>
      <c r="B724" s="104">
        <v>2009</v>
      </c>
      <c r="C724" s="163">
        <v>2720.0740600000004</v>
      </c>
      <c r="D724" s="80" t="s">
        <v>34</v>
      </c>
    </row>
    <row r="725" spans="1:7" x14ac:dyDescent="0.3">
      <c r="A725" s="104" t="str">
        <f t="shared" si="178"/>
        <v>2009Aneurin Bevan LHB</v>
      </c>
      <c r="B725" s="104">
        <v>2009</v>
      </c>
      <c r="C725" s="163">
        <v>3358.8699199999992</v>
      </c>
      <c r="D725" s="80" t="s">
        <v>35</v>
      </c>
    </row>
    <row r="726" spans="1:7" x14ac:dyDescent="0.3">
      <c r="A726" s="104" t="str">
        <f t="shared" si="178"/>
        <v>2009Betsi Cadwaladr ULHB</v>
      </c>
      <c r="B726" s="104">
        <v>2009</v>
      </c>
      <c r="C726" s="163">
        <v>4253.2617100000007</v>
      </c>
      <c r="D726" s="96" t="s">
        <v>36</v>
      </c>
      <c r="E726" s="66"/>
      <c r="F726" s="66"/>
      <c r="G726" s="66"/>
    </row>
    <row r="727" spans="1:7" x14ac:dyDescent="0.3">
      <c r="A727" s="104" t="str">
        <f t="shared" si="178"/>
        <v>2009Cardiff &amp; Vale ULHB</v>
      </c>
      <c r="B727" s="104">
        <v>2009</v>
      </c>
      <c r="C727" s="163">
        <v>2465.3993399999999</v>
      </c>
      <c r="D727" s="96" t="s">
        <v>37</v>
      </c>
      <c r="E727" s="64"/>
      <c r="F727" s="134"/>
      <c r="G727" s="134"/>
    </row>
    <row r="728" spans="1:7" x14ac:dyDescent="0.3">
      <c r="A728" s="104" t="str">
        <f t="shared" si="178"/>
        <v>2009Cwm Taf LHB</v>
      </c>
      <c r="B728" s="104">
        <v>2009</v>
      </c>
      <c r="C728" s="163">
        <v>1801.12077</v>
      </c>
      <c r="D728" s="96" t="s">
        <v>38</v>
      </c>
      <c r="E728" s="64"/>
      <c r="F728" s="134"/>
      <c r="G728" s="134"/>
    </row>
    <row r="729" spans="1:7" x14ac:dyDescent="0.3">
      <c r="A729" s="104" t="str">
        <f t="shared" si="178"/>
        <v>2009Hywel Dda LHB</v>
      </c>
      <c r="B729" s="104">
        <v>2009</v>
      </c>
      <c r="C729" s="163">
        <v>1989.0403499999998</v>
      </c>
      <c r="D729" s="96" t="s">
        <v>39</v>
      </c>
      <c r="E729" s="64"/>
      <c r="F729" s="134"/>
      <c r="G729" s="134"/>
    </row>
    <row r="730" spans="1:7" x14ac:dyDescent="0.3">
      <c r="A730" s="104" t="str">
        <f t="shared" si="178"/>
        <v>2009Powys Teaching LHB</v>
      </c>
      <c r="B730" s="104">
        <v>2009</v>
      </c>
      <c r="C730" s="163">
        <v>605.94939999999997</v>
      </c>
      <c r="D730" s="96" t="s">
        <v>40</v>
      </c>
      <c r="E730" s="64"/>
      <c r="F730" s="134"/>
      <c r="G730" s="134"/>
    </row>
    <row r="731" spans="1:7" x14ac:dyDescent="0.3">
      <c r="A731" s="104" t="str">
        <f t="shared" si="178"/>
        <v>2010Wales</v>
      </c>
      <c r="B731" s="104">
        <v>2010</v>
      </c>
      <c r="C731" s="125">
        <f>SUM(C732:C738)</f>
        <v>20602.928735249676</v>
      </c>
      <c r="D731" s="106" t="s">
        <v>55</v>
      </c>
      <c r="E731" s="64"/>
      <c r="F731" s="134"/>
      <c r="G731" s="134"/>
    </row>
    <row r="732" spans="1:7" x14ac:dyDescent="0.3">
      <c r="A732" s="104" t="str">
        <f t="shared" si="178"/>
        <v>2010Betsi Cadwaladr ULHB</v>
      </c>
      <c r="B732" s="104">
        <v>2010</v>
      </c>
      <c r="C732" s="125">
        <v>5150.416879825294</v>
      </c>
      <c r="D732" s="106" t="s">
        <v>36</v>
      </c>
      <c r="E732" s="64"/>
      <c r="F732" s="134"/>
      <c r="G732" s="134"/>
    </row>
    <row r="733" spans="1:7" x14ac:dyDescent="0.3">
      <c r="A733" s="104" t="str">
        <f t="shared" si="178"/>
        <v>2010Powys Teaching LHB</v>
      </c>
      <c r="B733" s="104">
        <v>2010</v>
      </c>
      <c r="C733" s="125">
        <v>697.69138038158417</v>
      </c>
      <c r="D733" s="106" t="s">
        <v>40</v>
      </c>
      <c r="E733" s="64"/>
      <c r="F733" s="134"/>
      <c r="G733" s="134"/>
    </row>
    <row r="734" spans="1:7" x14ac:dyDescent="0.3">
      <c r="A734" s="104" t="str">
        <f t="shared" si="178"/>
        <v>2010Hywel Dda LHB</v>
      </c>
      <c r="B734" s="104">
        <v>2010</v>
      </c>
      <c r="C734" s="125">
        <v>2329.1532528260723</v>
      </c>
      <c r="D734" s="106" t="s">
        <v>39</v>
      </c>
      <c r="E734" s="64"/>
      <c r="F734" s="134"/>
      <c r="G734" s="134"/>
    </row>
    <row r="735" spans="1:7" x14ac:dyDescent="0.3">
      <c r="A735" s="104" t="str">
        <f t="shared" si="178"/>
        <v>2010ABM ULHB</v>
      </c>
      <c r="B735" s="104">
        <v>2010</v>
      </c>
      <c r="C735" s="125">
        <v>3255.8021804988384</v>
      </c>
      <c r="D735" s="106" t="s">
        <v>34</v>
      </c>
      <c r="E735" s="134"/>
      <c r="F735" s="134"/>
      <c r="G735" s="134"/>
    </row>
    <row r="736" spans="1:7" x14ac:dyDescent="0.3">
      <c r="A736" s="104" t="str">
        <f t="shared" si="178"/>
        <v>2010Cardiff &amp; Vale ULHB</v>
      </c>
      <c r="B736" s="104">
        <v>2010</v>
      </c>
      <c r="C736" s="125">
        <v>2961.5592503547668</v>
      </c>
      <c r="D736" s="106" t="s">
        <v>37</v>
      </c>
    </row>
    <row r="737" spans="1:4" x14ac:dyDescent="0.3">
      <c r="A737" s="104" t="str">
        <f t="shared" si="178"/>
        <v>2010Cwm Taf LHB</v>
      </c>
      <c r="B737" s="104">
        <v>2010</v>
      </c>
      <c r="C737" s="125">
        <v>2191.372860327363</v>
      </c>
      <c r="D737" s="106" t="s">
        <v>38</v>
      </c>
    </row>
    <row r="738" spans="1:4" x14ac:dyDescent="0.3">
      <c r="A738" s="104" t="str">
        <f t="shared" si="178"/>
        <v>2010Aneurin Bevan LHB</v>
      </c>
      <c r="B738" s="104">
        <v>2010</v>
      </c>
      <c r="C738" s="125">
        <v>4016.9329310357571</v>
      </c>
      <c r="D738" s="106" t="s">
        <v>35</v>
      </c>
    </row>
    <row r="739" spans="1:4" x14ac:dyDescent="0.3">
      <c r="A739" s="104" t="str">
        <f t="shared" si="178"/>
        <v>2011Wales</v>
      </c>
      <c r="B739" s="104">
        <v>2011</v>
      </c>
      <c r="C739" s="125">
        <f>SUM(C740:C746)</f>
        <v>20752.984420000001</v>
      </c>
      <c r="D739" s="106" t="s">
        <v>55</v>
      </c>
    </row>
    <row r="740" spans="1:4" x14ac:dyDescent="0.3">
      <c r="A740" s="104" t="str">
        <f t="shared" si="178"/>
        <v>2011Betsi Cadwaladr ULHB</v>
      </c>
      <c r="B740" s="104">
        <v>2011</v>
      </c>
      <c r="C740" s="125">
        <v>5210.3222400000022</v>
      </c>
      <c r="D740" s="106" t="s">
        <v>36</v>
      </c>
    </row>
    <row r="741" spans="1:4" x14ac:dyDescent="0.3">
      <c r="A741" s="104" t="str">
        <f t="shared" si="178"/>
        <v>2011Powys Teaching LHB</v>
      </c>
      <c r="B741" s="104">
        <v>2011</v>
      </c>
      <c r="C741" s="125">
        <v>733.65275999999994</v>
      </c>
      <c r="D741" s="106" t="s">
        <v>40</v>
      </c>
    </row>
    <row r="742" spans="1:4" x14ac:dyDescent="0.3">
      <c r="A742" s="104" t="str">
        <f t="shared" si="178"/>
        <v>2011Hywel Dda LHB</v>
      </c>
      <c r="B742" s="104">
        <v>2011</v>
      </c>
      <c r="C742" s="125">
        <v>2384.2074500000003</v>
      </c>
      <c r="D742" s="106" t="s">
        <v>39</v>
      </c>
    </row>
    <row r="743" spans="1:4" x14ac:dyDescent="0.3">
      <c r="A743" s="104" t="str">
        <f t="shared" si="178"/>
        <v>2011ABM ULHB</v>
      </c>
      <c r="B743" s="104">
        <v>2011</v>
      </c>
      <c r="C743" s="125">
        <v>3306.0565500000007</v>
      </c>
      <c r="D743" s="106" t="s">
        <v>34</v>
      </c>
    </row>
    <row r="744" spans="1:4" x14ac:dyDescent="0.3">
      <c r="A744" s="104" t="str">
        <f t="shared" si="178"/>
        <v>2011Cardiff &amp; Vale ULHB</v>
      </c>
      <c r="B744" s="104">
        <v>2011</v>
      </c>
      <c r="C744" s="125">
        <v>2918.9541300000001</v>
      </c>
      <c r="D744" s="106" t="s">
        <v>37</v>
      </c>
    </row>
    <row r="745" spans="1:4" x14ac:dyDescent="0.3">
      <c r="A745" s="104" t="str">
        <f t="shared" ref="A745:A799" si="179">B745&amp;D745</f>
        <v>2011Cwm Taf LHB</v>
      </c>
      <c r="B745" s="104">
        <v>2011</v>
      </c>
      <c r="C745" s="125">
        <v>2184.1244900000002</v>
      </c>
      <c r="D745" s="106" t="s">
        <v>38</v>
      </c>
    </row>
    <row r="746" spans="1:4" x14ac:dyDescent="0.3">
      <c r="A746" s="104" t="str">
        <f t="shared" si="179"/>
        <v>2011Aneurin Bevan LHB</v>
      </c>
      <c r="B746" s="104">
        <v>2011</v>
      </c>
      <c r="C746" s="125">
        <v>4015.6667999999991</v>
      </c>
      <c r="D746" s="106" t="s">
        <v>35</v>
      </c>
    </row>
    <row r="747" spans="1:4" x14ac:dyDescent="0.3">
      <c r="A747" s="104" t="str">
        <f t="shared" si="179"/>
        <v>2012Wales</v>
      </c>
      <c r="B747" s="104">
        <v>2012</v>
      </c>
      <c r="C747" s="125">
        <f>SUM(C748:C754)</f>
        <v>20241.324000000001</v>
      </c>
      <c r="D747" s="106" t="s">
        <v>55</v>
      </c>
    </row>
    <row r="748" spans="1:4" x14ac:dyDescent="0.3">
      <c r="A748" s="104" t="str">
        <f t="shared" si="179"/>
        <v>2012Betsi Cadwaladr ULHB</v>
      </c>
      <c r="B748" s="104">
        <v>2012</v>
      </c>
      <c r="C748" s="125">
        <v>5030.8121800000008</v>
      </c>
      <c r="D748" s="106" t="s">
        <v>36</v>
      </c>
    </row>
    <row r="749" spans="1:4" x14ac:dyDescent="0.3">
      <c r="A749" s="104" t="str">
        <f t="shared" si="179"/>
        <v>2012Powys Teaching LHB</v>
      </c>
      <c r="B749" s="104">
        <v>2012</v>
      </c>
      <c r="C749" s="125">
        <v>734.00448000000006</v>
      </c>
      <c r="D749" s="106" t="s">
        <v>40</v>
      </c>
    </row>
    <row r="750" spans="1:4" x14ac:dyDescent="0.3">
      <c r="A750" s="104" t="str">
        <f t="shared" si="179"/>
        <v>2012Hywel Dda LHB</v>
      </c>
      <c r="B750" s="104">
        <v>2012</v>
      </c>
      <c r="C750" s="125">
        <v>2353.3434000000002</v>
      </c>
      <c r="D750" s="106" t="s">
        <v>39</v>
      </c>
    </row>
    <row r="751" spans="1:4" x14ac:dyDescent="0.3">
      <c r="A751" s="104" t="str">
        <f t="shared" si="179"/>
        <v>2012ABM ULHB</v>
      </c>
      <c r="B751" s="104">
        <v>2012</v>
      </c>
      <c r="C751" s="125">
        <v>3274.6291600000004</v>
      </c>
      <c r="D751" s="106" t="s">
        <v>34</v>
      </c>
    </row>
    <row r="752" spans="1:4" x14ac:dyDescent="0.3">
      <c r="A752" s="104" t="str">
        <f t="shared" si="179"/>
        <v>2012Cardiff &amp; Vale ULHB</v>
      </c>
      <c r="B752" s="104">
        <v>2012</v>
      </c>
      <c r="C752" s="125">
        <v>2832.4453099999992</v>
      </c>
      <c r="D752" s="106" t="s">
        <v>37</v>
      </c>
    </row>
    <row r="753" spans="1:4" x14ac:dyDescent="0.3">
      <c r="A753" s="104" t="str">
        <f t="shared" si="179"/>
        <v>2012Cwm Taf LHB</v>
      </c>
      <c r="B753" s="104">
        <v>2012</v>
      </c>
      <c r="C753" s="125">
        <v>2066.7264800000003</v>
      </c>
      <c r="D753" s="106" t="s">
        <v>38</v>
      </c>
    </row>
    <row r="754" spans="1:4" x14ac:dyDescent="0.3">
      <c r="A754" s="104" t="str">
        <f t="shared" si="179"/>
        <v>2012Aneurin Bevan LHB</v>
      </c>
      <c r="B754" s="104">
        <v>2012</v>
      </c>
      <c r="C754" s="125">
        <v>3949.3629900000001</v>
      </c>
      <c r="D754" s="106" t="s">
        <v>35</v>
      </c>
    </row>
    <row r="755" spans="1:4" x14ac:dyDescent="0.3">
      <c r="A755" s="104" t="str">
        <f t="shared" si="179"/>
        <v>2013Wales</v>
      </c>
      <c r="B755" s="104">
        <v>2013</v>
      </c>
      <c r="C755" s="125">
        <f>SUM(C756:C762)</f>
        <v>20112.89605503</v>
      </c>
      <c r="D755" s="106" t="s">
        <v>55</v>
      </c>
    </row>
    <row r="756" spans="1:4" x14ac:dyDescent="0.3">
      <c r="A756" s="104" t="str">
        <f t="shared" si="179"/>
        <v>2013Betsi Cadwaladr ULHB</v>
      </c>
      <c r="B756" s="104">
        <v>2013</v>
      </c>
      <c r="C756" s="125">
        <v>5035.7417180880002</v>
      </c>
      <c r="D756" s="104" t="s">
        <v>36</v>
      </c>
    </row>
    <row r="757" spans="1:4" x14ac:dyDescent="0.3">
      <c r="A757" s="104" t="str">
        <f t="shared" si="179"/>
        <v>2013Powys Teaching LHB</v>
      </c>
      <c r="B757" s="104">
        <v>2013</v>
      </c>
      <c r="C757" s="125">
        <v>737.35641683899996</v>
      </c>
      <c r="D757" s="104" t="s">
        <v>40</v>
      </c>
    </row>
    <row r="758" spans="1:4" x14ac:dyDescent="0.3">
      <c r="A758" s="104" t="str">
        <f t="shared" si="179"/>
        <v>2013Hywel Dda LHB</v>
      </c>
      <c r="B758" s="104">
        <v>2013</v>
      </c>
      <c r="C758" s="125">
        <v>2348.7389980480002</v>
      </c>
      <c r="D758" s="104" t="s">
        <v>39</v>
      </c>
    </row>
    <row r="759" spans="1:4" x14ac:dyDescent="0.3">
      <c r="A759" s="104" t="str">
        <f t="shared" si="179"/>
        <v>2013ABM ULHB</v>
      </c>
      <c r="B759" s="104">
        <v>2013</v>
      </c>
      <c r="C759" s="125">
        <v>3266.869479689999</v>
      </c>
      <c r="D759" s="104" t="s">
        <v>34</v>
      </c>
    </row>
    <row r="760" spans="1:4" x14ac:dyDescent="0.3">
      <c r="A760" s="104" t="str">
        <f t="shared" si="179"/>
        <v>2013Cardiff &amp; Vale ULHB</v>
      </c>
      <c r="B760" s="104">
        <v>2013</v>
      </c>
      <c r="C760" s="125">
        <v>2842.1711176689996</v>
      </c>
      <c r="D760" s="104" t="s">
        <v>37</v>
      </c>
    </row>
    <row r="761" spans="1:4" x14ac:dyDescent="0.3">
      <c r="A761" s="104" t="str">
        <f t="shared" si="179"/>
        <v>2013Cwm Taf LHB</v>
      </c>
      <c r="B761" s="104">
        <v>2013</v>
      </c>
      <c r="C761" s="125">
        <v>2050.0211986940003</v>
      </c>
      <c r="D761" s="104" t="s">
        <v>38</v>
      </c>
    </row>
    <row r="762" spans="1:4" x14ac:dyDescent="0.3">
      <c r="A762" s="104" t="str">
        <f t="shared" si="179"/>
        <v>2013Aneurin Bevan LHB</v>
      </c>
      <c r="B762" s="104">
        <v>2013</v>
      </c>
      <c r="C762" s="125">
        <v>3831.9971260019988</v>
      </c>
      <c r="D762" s="104" t="s">
        <v>35</v>
      </c>
    </row>
    <row r="763" spans="1:4" x14ac:dyDescent="0.3">
      <c r="C763" s="125"/>
    </row>
    <row r="764" spans="1:4" x14ac:dyDescent="0.3">
      <c r="B764" s="119"/>
      <c r="C764" s="125"/>
    </row>
    <row r="765" spans="1:4" x14ac:dyDescent="0.3">
      <c r="B765" s="119" t="s">
        <v>162</v>
      </c>
      <c r="C765" s="125"/>
    </row>
    <row r="766" spans="1:4" x14ac:dyDescent="0.3">
      <c r="A766" s="104" t="str">
        <f t="shared" si="179"/>
        <v>2015Wales</v>
      </c>
      <c r="B766" s="104">
        <v>2015</v>
      </c>
      <c r="C766" s="125">
        <f>SUM(C767:C773)</f>
        <v>8118</v>
      </c>
      <c r="D766" s="106" t="s">
        <v>55</v>
      </c>
    </row>
    <row r="767" spans="1:4" x14ac:dyDescent="0.3">
      <c r="A767" s="104" t="str">
        <f t="shared" si="179"/>
        <v>2015Betsi Cadwaladr ULHB</v>
      </c>
      <c r="B767" s="104">
        <v>2015</v>
      </c>
      <c r="C767" s="125">
        <v>1996</v>
      </c>
      <c r="D767" s="104" t="s">
        <v>36</v>
      </c>
    </row>
    <row r="768" spans="1:4" x14ac:dyDescent="0.3">
      <c r="A768" s="104" t="str">
        <f t="shared" si="179"/>
        <v>2015Powys Teaching LHB</v>
      </c>
      <c r="B768" s="104">
        <v>2015</v>
      </c>
      <c r="C768" s="125">
        <v>302</v>
      </c>
      <c r="D768" s="104" t="s">
        <v>40</v>
      </c>
    </row>
    <row r="769" spans="1:7" x14ac:dyDescent="0.3">
      <c r="A769" s="104" t="str">
        <f t="shared" si="179"/>
        <v>2015Hywel Dda LHB</v>
      </c>
      <c r="B769" s="104">
        <v>2015</v>
      </c>
      <c r="C769" s="125">
        <v>962</v>
      </c>
      <c r="D769" s="104" t="s">
        <v>39</v>
      </c>
    </row>
    <row r="770" spans="1:7" x14ac:dyDescent="0.3">
      <c r="A770" s="104" t="str">
        <f t="shared" si="179"/>
        <v>2015ABM ULHB</v>
      </c>
      <c r="B770" s="104">
        <v>2015</v>
      </c>
      <c r="C770" s="125">
        <v>1336</v>
      </c>
      <c r="D770" s="104" t="s">
        <v>34</v>
      </c>
    </row>
    <row r="771" spans="1:7" x14ac:dyDescent="0.3">
      <c r="A771" s="104" t="str">
        <f t="shared" si="179"/>
        <v>2015Cardiff &amp; Vale ULHB</v>
      </c>
      <c r="B771" s="104">
        <v>2015</v>
      </c>
      <c r="C771" s="125">
        <v>1164</v>
      </c>
      <c r="D771" s="104" t="s">
        <v>37</v>
      </c>
    </row>
    <row r="772" spans="1:7" x14ac:dyDescent="0.3">
      <c r="A772" s="104" t="str">
        <f t="shared" si="179"/>
        <v>2015Cwm Taf LHB</v>
      </c>
      <c r="B772" s="104">
        <v>2015</v>
      </c>
      <c r="C772" s="125">
        <v>816</v>
      </c>
      <c r="D772" s="104" t="s">
        <v>38</v>
      </c>
    </row>
    <row r="773" spans="1:7" x14ac:dyDescent="0.3">
      <c r="A773" s="104" t="str">
        <f t="shared" si="179"/>
        <v>2015Aneurin Bevan LHB</v>
      </c>
      <c r="B773" s="104">
        <v>2015</v>
      </c>
      <c r="C773" s="125">
        <v>1542</v>
      </c>
      <c r="D773" s="104" t="s">
        <v>35</v>
      </c>
      <c r="G773" s="66"/>
    </row>
    <row r="774" spans="1:7" x14ac:dyDescent="0.3">
      <c r="A774" s="104" t="str">
        <f t="shared" si="179"/>
        <v>2016Wales</v>
      </c>
      <c r="B774" s="104">
        <v>2016</v>
      </c>
      <c r="C774" s="125">
        <f>SUM(C775:C781)</f>
        <v>7698</v>
      </c>
      <c r="D774" s="106" t="s">
        <v>55</v>
      </c>
      <c r="G774" s="66"/>
    </row>
    <row r="775" spans="1:7" x14ac:dyDescent="0.3">
      <c r="A775" s="104" t="str">
        <f t="shared" si="179"/>
        <v>2016Betsi Cadwaladr ULHB</v>
      </c>
      <c r="B775" s="104">
        <v>2016</v>
      </c>
      <c r="C775" s="64">
        <v>1936</v>
      </c>
      <c r="D775" s="104" t="s">
        <v>36</v>
      </c>
      <c r="G775" s="64"/>
    </row>
    <row r="776" spans="1:7" x14ac:dyDescent="0.3">
      <c r="A776" s="104" t="str">
        <f t="shared" si="179"/>
        <v>2016Powys Teaching LHB</v>
      </c>
      <c r="B776" s="104">
        <v>2016</v>
      </c>
      <c r="C776" s="64">
        <v>306</v>
      </c>
      <c r="D776" s="104" t="s">
        <v>40</v>
      </c>
      <c r="G776" s="64"/>
    </row>
    <row r="777" spans="1:7" x14ac:dyDescent="0.3">
      <c r="A777" s="104" t="str">
        <f t="shared" si="179"/>
        <v>2016Hywel Dda LHB</v>
      </c>
      <c r="B777" s="104">
        <v>2016</v>
      </c>
      <c r="C777" s="64">
        <v>904</v>
      </c>
      <c r="D777" s="104" t="s">
        <v>39</v>
      </c>
      <c r="G777" s="64"/>
    </row>
    <row r="778" spans="1:7" x14ac:dyDescent="0.3">
      <c r="A778" s="104" t="str">
        <f t="shared" si="179"/>
        <v>2016ABM ULHB</v>
      </c>
      <c r="B778" s="104">
        <v>2016</v>
      </c>
      <c r="C778" s="64">
        <v>1286</v>
      </c>
      <c r="D778" s="104" t="s">
        <v>34</v>
      </c>
      <c r="G778" s="64"/>
    </row>
    <row r="779" spans="1:7" x14ac:dyDescent="0.3">
      <c r="A779" s="104" t="str">
        <f t="shared" si="179"/>
        <v>2016Cardiff &amp; Vale ULHB</v>
      </c>
      <c r="B779" s="104">
        <v>2016</v>
      </c>
      <c r="C779" s="64">
        <v>1140</v>
      </c>
      <c r="D779" s="104" t="s">
        <v>37</v>
      </c>
      <c r="G779" s="64"/>
    </row>
    <row r="780" spans="1:7" x14ac:dyDescent="0.3">
      <c r="A780" s="104" t="str">
        <f t="shared" si="179"/>
        <v>2016Cwm Taf LHB</v>
      </c>
      <c r="B780" s="104">
        <v>2016</v>
      </c>
      <c r="C780" s="64">
        <v>746</v>
      </c>
      <c r="D780" s="104" t="s">
        <v>38</v>
      </c>
      <c r="G780" s="64"/>
    </row>
    <row r="781" spans="1:7" x14ac:dyDescent="0.3">
      <c r="A781" s="104" t="str">
        <f t="shared" si="179"/>
        <v>2016Aneurin Bevan LHB</v>
      </c>
      <c r="B781" s="104">
        <v>2016</v>
      </c>
      <c r="C781" s="64">
        <v>1380</v>
      </c>
      <c r="D781" s="104" t="s">
        <v>35</v>
      </c>
      <c r="G781" s="64"/>
    </row>
    <row r="782" spans="1:7" x14ac:dyDescent="0.3">
      <c r="C782" s="125"/>
    </row>
    <row r="783" spans="1:7" x14ac:dyDescent="0.3">
      <c r="B783" s="119" t="s">
        <v>164</v>
      </c>
      <c r="C783" s="125"/>
    </row>
    <row r="784" spans="1:7" x14ac:dyDescent="0.3">
      <c r="A784" s="104" t="str">
        <f t="shared" si="179"/>
        <v>2015Wales</v>
      </c>
      <c r="B784" s="104">
        <v>2015</v>
      </c>
      <c r="C784" s="125">
        <f>SUM(C785:C791)</f>
        <v>71955</v>
      </c>
      <c r="D784" s="106" t="s">
        <v>55</v>
      </c>
    </row>
    <row r="785" spans="1:7" x14ac:dyDescent="0.3">
      <c r="A785" s="104" t="str">
        <f t="shared" si="179"/>
        <v>2015Betsi Cadwaladr ULHB</v>
      </c>
      <c r="B785" s="104">
        <v>2015</v>
      </c>
      <c r="C785" s="125">
        <f>SUM('[1]QOF Cluster Network Development'!$E$168:$E$281)</f>
        <v>17425</v>
      </c>
      <c r="D785" s="38" t="s">
        <v>36</v>
      </c>
    </row>
    <row r="786" spans="1:7" x14ac:dyDescent="0.3">
      <c r="A786" s="104" t="str">
        <f t="shared" si="179"/>
        <v>2015Powys Teaching LHB</v>
      </c>
      <c r="B786" s="104">
        <v>2015</v>
      </c>
      <c r="C786" s="125">
        <f>SUM('[1]QOF Cluster Network Development'!$E$448:$E$464)</f>
        <v>2705</v>
      </c>
      <c r="D786" s="38" t="s">
        <v>40</v>
      </c>
    </row>
    <row r="787" spans="1:7" x14ac:dyDescent="0.3">
      <c r="A787" s="104" t="str">
        <f t="shared" si="179"/>
        <v>2015Hywel Dda LHB</v>
      </c>
      <c r="B787" s="104">
        <v>2015</v>
      </c>
      <c r="C787" s="125">
        <f>SUM('[1]QOF Cluster Network Development'!$E$394:$E$447)</f>
        <v>8605</v>
      </c>
      <c r="D787" s="38" t="s">
        <v>39</v>
      </c>
    </row>
    <row r="788" spans="1:7" x14ac:dyDescent="0.3">
      <c r="A788" s="104" t="str">
        <f t="shared" si="179"/>
        <v>2015ABM ULHB</v>
      </c>
      <c r="B788" s="104">
        <v>2015</v>
      </c>
      <c r="C788" s="125">
        <f>SUM('[1]QOF Cluster Network Development'!$E$6:$E$80)</f>
        <v>11790</v>
      </c>
      <c r="D788" s="38" t="s">
        <v>34</v>
      </c>
    </row>
    <row r="789" spans="1:7" x14ac:dyDescent="0.3">
      <c r="A789" s="104" t="str">
        <f t="shared" si="179"/>
        <v>2015Cardiff &amp; Vale ULHB</v>
      </c>
      <c r="B789" s="104">
        <v>2015</v>
      </c>
      <c r="C789" s="125">
        <f>SUM('[1]QOF Cluster Network Development'!$E$282:$E$347)</f>
        <v>10355</v>
      </c>
      <c r="D789" s="38" t="s">
        <v>37</v>
      </c>
    </row>
    <row r="790" spans="1:7" x14ac:dyDescent="0.3">
      <c r="A790" s="104" t="str">
        <f t="shared" si="179"/>
        <v>2015Cwm Taf LHB</v>
      </c>
      <c r="B790" s="104">
        <v>2015</v>
      </c>
      <c r="C790" s="125">
        <f>SUM('[1]QOF Cluster Network Development'!$E$348:$E$393)</f>
        <v>7225</v>
      </c>
      <c r="D790" s="38" t="s">
        <v>38</v>
      </c>
    </row>
    <row r="791" spans="1:7" x14ac:dyDescent="0.3">
      <c r="A791" s="104" t="str">
        <f t="shared" si="179"/>
        <v>2015Aneurin Bevan LHB</v>
      </c>
      <c r="B791" s="104">
        <v>2015</v>
      </c>
      <c r="C791" s="125">
        <f>SUM('[1]QOF Cluster Network Development'!$E$81:$E$167)</f>
        <v>13850</v>
      </c>
      <c r="D791" s="38" t="s">
        <v>35</v>
      </c>
      <c r="F791" s="66"/>
      <c r="G791" s="66"/>
    </row>
    <row r="792" spans="1:7" x14ac:dyDescent="0.3">
      <c r="A792" s="104" t="str">
        <f t="shared" si="179"/>
        <v>2016Wales</v>
      </c>
      <c r="B792" s="104">
        <v>2016</v>
      </c>
      <c r="C792" s="125">
        <f>SUM(C793:C799)</f>
        <v>69275</v>
      </c>
      <c r="D792" s="106" t="s">
        <v>55</v>
      </c>
      <c r="F792" s="66"/>
      <c r="G792" s="66"/>
    </row>
    <row r="793" spans="1:7" x14ac:dyDescent="0.3">
      <c r="A793" s="104" t="str">
        <f t="shared" si="179"/>
        <v>2016Betsi Cadwaladr ULHB</v>
      </c>
      <c r="B793" s="104">
        <v>2016</v>
      </c>
      <c r="C793" s="64">
        <v>16840</v>
      </c>
      <c r="D793" s="38" t="s">
        <v>36</v>
      </c>
      <c r="F793" s="64"/>
      <c r="G793" s="65"/>
    </row>
    <row r="794" spans="1:7" x14ac:dyDescent="0.3">
      <c r="A794" s="104" t="str">
        <f t="shared" si="179"/>
        <v>2016Powys Teaching LHB</v>
      </c>
      <c r="B794" s="104">
        <v>2016</v>
      </c>
      <c r="C794" s="64">
        <v>2720</v>
      </c>
      <c r="D794" s="38" t="s">
        <v>40</v>
      </c>
      <c r="F794" s="64"/>
      <c r="G794" s="65"/>
    </row>
    <row r="795" spans="1:7" x14ac:dyDescent="0.3">
      <c r="A795" s="104" t="str">
        <f t="shared" si="179"/>
        <v>2016Hywel Dda LHB</v>
      </c>
      <c r="B795" s="104">
        <v>2016</v>
      </c>
      <c r="C795" s="64">
        <v>8190</v>
      </c>
      <c r="D795" s="38" t="s">
        <v>39</v>
      </c>
      <c r="F795" s="64"/>
      <c r="G795" s="65"/>
    </row>
    <row r="796" spans="1:7" x14ac:dyDescent="0.3">
      <c r="A796" s="104" t="str">
        <f t="shared" si="179"/>
        <v>2016ABM ULHB</v>
      </c>
      <c r="B796" s="104">
        <v>2016</v>
      </c>
      <c r="C796" s="64">
        <v>11250</v>
      </c>
      <c r="D796" s="38" t="s">
        <v>34</v>
      </c>
      <c r="F796" s="64"/>
      <c r="G796" s="65"/>
    </row>
    <row r="797" spans="1:7" x14ac:dyDescent="0.3">
      <c r="A797" s="104" t="str">
        <f t="shared" si="179"/>
        <v>2016Cardiff &amp; Vale ULHB</v>
      </c>
      <c r="B797" s="104">
        <v>2016</v>
      </c>
      <c r="C797" s="64">
        <v>10500</v>
      </c>
      <c r="D797" s="38" t="s">
        <v>37</v>
      </c>
      <c r="F797" s="64"/>
      <c r="G797" s="65"/>
    </row>
    <row r="798" spans="1:7" x14ac:dyDescent="0.3">
      <c r="A798" s="104" t="str">
        <f t="shared" si="179"/>
        <v>2016Cwm Taf LHB</v>
      </c>
      <c r="B798" s="104">
        <v>2016</v>
      </c>
      <c r="C798" s="64">
        <v>6615</v>
      </c>
      <c r="D798" s="38" t="s">
        <v>38</v>
      </c>
      <c r="F798" s="64"/>
      <c r="G798" s="65"/>
    </row>
    <row r="799" spans="1:7" x14ac:dyDescent="0.3">
      <c r="A799" s="104" t="str">
        <f t="shared" si="179"/>
        <v>2016Aneurin Bevan LHB</v>
      </c>
      <c r="B799" s="104">
        <v>2016</v>
      </c>
      <c r="C799" s="64">
        <v>13160</v>
      </c>
      <c r="D799" s="38" t="s">
        <v>35</v>
      </c>
      <c r="F799" s="64"/>
      <c r="G799" s="65"/>
    </row>
  </sheetData>
  <autoFilter ref="B2:DD8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0"/>
  <sheetViews>
    <sheetView topLeftCell="G1" workbookViewId="0">
      <selection activeCell="S8" sqref="S8"/>
    </sheetView>
  </sheetViews>
  <sheetFormatPr defaultRowHeight="16.5" x14ac:dyDescent="0.3"/>
  <cols>
    <col min="1" max="6" width="0" hidden="1" customWidth="1"/>
  </cols>
  <sheetData>
    <row r="1" spans="1:6" x14ac:dyDescent="0.3">
      <c r="A1" s="187"/>
      <c r="B1" s="188" t="s">
        <v>170</v>
      </c>
      <c r="C1" s="188" t="s">
        <v>3</v>
      </c>
      <c r="D1" s="189"/>
    </row>
    <row r="2" spans="1:6" x14ac:dyDescent="0.3">
      <c r="A2" s="192">
        <v>8</v>
      </c>
      <c r="B2" s="70" t="s">
        <v>15</v>
      </c>
      <c r="C2" s="70" t="s">
        <v>14</v>
      </c>
      <c r="D2" s="190"/>
      <c r="F2" t="s">
        <v>55</v>
      </c>
    </row>
    <row r="3" spans="1:6" ht="30.75" x14ac:dyDescent="0.3">
      <c r="A3" s="192">
        <v>1</v>
      </c>
      <c r="B3" s="70" t="s">
        <v>4</v>
      </c>
      <c r="C3" s="70" t="s">
        <v>10</v>
      </c>
      <c r="D3" s="190"/>
      <c r="F3" s="197" t="s">
        <v>35</v>
      </c>
    </row>
    <row r="4" spans="1:6" x14ac:dyDescent="0.3">
      <c r="A4" s="192">
        <v>2</v>
      </c>
      <c r="B4" s="70" t="s">
        <v>1</v>
      </c>
      <c r="C4" s="70" t="s">
        <v>0</v>
      </c>
      <c r="D4" s="190"/>
      <c r="F4" s="197" t="s">
        <v>34</v>
      </c>
    </row>
    <row r="5" spans="1:6" ht="45.75" x14ac:dyDescent="0.3">
      <c r="A5" s="192">
        <v>3</v>
      </c>
      <c r="B5" s="70" t="s">
        <v>5</v>
      </c>
      <c r="C5" s="70" t="s">
        <v>2</v>
      </c>
      <c r="D5" s="190"/>
      <c r="F5" s="197" t="s">
        <v>36</v>
      </c>
    </row>
    <row r="6" spans="1:6" ht="30.75" x14ac:dyDescent="0.3">
      <c r="A6" s="192">
        <v>4</v>
      </c>
      <c r="B6" s="70" t="s">
        <v>6</v>
      </c>
      <c r="C6" s="70" t="s">
        <v>11</v>
      </c>
      <c r="D6" s="190"/>
      <c r="F6" s="197" t="s">
        <v>37</v>
      </c>
    </row>
    <row r="7" spans="1:6" ht="30.75" x14ac:dyDescent="0.3">
      <c r="A7" s="192">
        <v>5</v>
      </c>
      <c r="B7" s="70" t="s">
        <v>7</v>
      </c>
      <c r="C7" s="70" t="s">
        <v>12</v>
      </c>
      <c r="D7" s="190"/>
      <c r="F7" s="197" t="s">
        <v>38</v>
      </c>
    </row>
    <row r="8" spans="1:6" ht="30.75" x14ac:dyDescent="0.3">
      <c r="A8" s="192">
        <v>6</v>
      </c>
      <c r="B8" s="70" t="s">
        <v>8</v>
      </c>
      <c r="C8" s="70" t="s">
        <v>13</v>
      </c>
      <c r="D8" s="190"/>
      <c r="F8" s="197" t="s">
        <v>39</v>
      </c>
    </row>
    <row r="9" spans="1:6" ht="45.75" x14ac:dyDescent="0.3">
      <c r="A9" s="193">
        <v>7</v>
      </c>
      <c r="B9" s="70" t="s">
        <v>9</v>
      </c>
      <c r="C9" s="70" t="s">
        <v>9</v>
      </c>
      <c r="D9" s="191"/>
      <c r="F9" s="197" t="s">
        <v>40</v>
      </c>
    </row>
    <row r="10" spans="1:6" x14ac:dyDescent="0.3">
      <c r="B10">
        <v>8</v>
      </c>
      <c r="C10" t="str">
        <f>VLOOKUP(B10,A2:F9,6,FALSE)</f>
        <v>Wales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Notes</vt:lpstr>
      <vt:lpstr>Summary Report</vt:lpstr>
      <vt:lpstr>Register Data</vt:lpstr>
      <vt:lpstr>LHBs</vt:lpstr>
      <vt:lpstr>addserv</vt:lpstr>
      <vt:lpstr>clinical</vt:lpstr>
      <vt:lpstr>CND</vt:lpstr>
      <vt:lpstr>MM</vt:lpstr>
      <vt:lpstr>organisational</vt:lpstr>
      <vt:lpstr>patients</vt:lpstr>
      <vt:lpstr>PE</vt:lpstr>
      <vt:lpstr>PH</vt:lpstr>
      <vt:lpstr>PHpoints</vt:lpstr>
      <vt:lpstr>pointa</vt:lpstr>
      <vt:lpstr>points</vt:lpstr>
      <vt:lpstr>practice</vt:lpstr>
      <vt:lpstr>'Summary Report'!Print_Area</vt:lpstr>
      <vt:lpstr>QP</vt:lpstr>
      <vt:lpstr>register</vt:lpstr>
      <vt:lpstr>total</vt:lpstr>
    </vt:vector>
  </TitlesOfParts>
  <Company>ABMU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Smeeth (ABM ULHB - Delivery And Support Unit)</dc:creator>
  <cp:lastModifiedBy>Harries, Stephanie (FCS - KAS)</cp:lastModifiedBy>
  <cp:lastPrinted>2014-06-17T14:02:44Z</cp:lastPrinted>
  <dcterms:created xsi:type="dcterms:W3CDTF">2013-07-29T12:18:43Z</dcterms:created>
  <dcterms:modified xsi:type="dcterms:W3CDTF">2016-10-19T07:17:13Z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A7213252</vt:lpwstr>
  </property>
  <property fmtid="{D5CDD505-2E9C-101B-9397-08002B2CF9AE}" pid="4" name="Objective-Title">
    <vt:lpwstr>Agenda item/for info - Primary and Community Care Dashboard</vt:lpwstr>
  </property>
  <property fmtid="{D5CDD505-2E9C-101B-9397-08002B2CF9AE}" pid="5" name="Objective-Comment">
    <vt:lpwstr/>
  </property>
  <property fmtid="{D5CDD505-2E9C-101B-9397-08002B2CF9AE}" pid="6" name="Objective-CreationStamp">
    <vt:filetime>2014-05-06T10:26:08Z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2014-06-25T13:38:39Z</vt:filetime>
  </property>
  <property fmtid="{D5CDD505-2E9C-101B-9397-08002B2CF9AE}" pid="11" name="Objective-Owner">
    <vt:lpwstr>Andrews, Rachel (DHSS - Delivery &amp; Performance)</vt:lpwstr>
  </property>
  <property fmtid="{D5CDD505-2E9C-101B-9397-08002B2CF9AE}" pid="12" name="Objective-Path">
    <vt:lpwstr>Objective Global Folder:Corporate File Plan:WORKING WITH STAKEHOLDERS:Working with Stakeholders - Public Sector Organisations:Working with Stakeholders - Public Sector - National Health Service (NHS) Bodies - Non EU Funded:Quality and Safety Management Sy</vt:lpwstr>
  </property>
  <property fmtid="{D5CDD505-2E9C-101B-9397-08002B2CF9AE}" pid="13" name="Objective-Parent">
    <vt:lpwstr>20140715 - Quality and Safety Assurance Group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1.1</vt:lpwstr>
  </property>
  <property fmtid="{D5CDD505-2E9C-101B-9397-08002B2CF9AE}" pid="16" name="Objective-VersionNumber">
    <vt:r8>26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 - Sensitive]</vt:lpwstr>
  </property>
  <property fmtid="{D5CDD505-2E9C-101B-9397-08002B2CF9AE}" pid="20" name="Objective-Caveats">
    <vt:lpwstr/>
  </property>
  <property fmtid="{D5CDD505-2E9C-101B-9397-08002B2CF9AE}" pid="21" name="Objective-Language [system]">
    <vt:lpwstr>English (eng)</vt:lpwstr>
  </property>
  <property fmtid="{D5CDD505-2E9C-101B-9397-08002B2CF9AE}" pid="22" name="Objective-Date Acquired [system]">
    <vt:filetime>2014-05-05T23:00:00Z</vt:filetime>
  </property>
  <property fmtid="{D5CDD505-2E9C-101B-9397-08002B2CF9AE}" pid="23" name="Objective-What to Keep [system]">
    <vt:lpwstr>No</vt:lpwstr>
  </property>
  <property fmtid="{D5CDD505-2E9C-101B-9397-08002B2CF9AE}" pid="24" name="Objective-Official Translation [system]">
    <vt:lpwstr/>
  </property>
</Properties>
</file>