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5" r:id="rId1"/>
    <sheet name="Data from Mar 2018 to Feb 2019" sheetId="11" r:id="rId2"/>
    <sheet name="Charts" sheetId="8" r:id="rId3"/>
    <sheet name="Tables" sheetId="6" state="veryHidden" r:id="rId4"/>
    <sheet name="List" sheetId="4" state="veryHidden" r:id="rId5"/>
    <sheet name="Data" sheetId="5" state="veryHidden" r:id="rId6"/>
    <sheet name="Submission Issues" sheetId="14" r:id="rId7"/>
  </sheets>
  <externalReferences>
    <externalReference r:id="rId8"/>
  </externalReferences>
  <definedNames>
    <definedName name="Aggregate_Options" localSheetId="0">[1]Tables!$O$4:$O$5</definedName>
    <definedName name="Aggregate_Options">Tables!$O$4:$O$5</definedName>
    <definedName name="All">Data!$A:$I</definedName>
    <definedName name="All_Data">Data!$A$2:$P$121</definedName>
    <definedName name="AllHarm">Data!$V$2:$V$121</definedName>
    <definedName name="BP_LQ" localSheetId="0">[1]Data!$R$2:$R$121</definedName>
    <definedName name="BP_LQ">Data!$R$2:$R$121</definedName>
    <definedName name="BP_max" localSheetId="0">[1]Data!$O$2:$O$121</definedName>
    <definedName name="BP_max">Data!$O$2:$O$121</definedName>
    <definedName name="BP_med" localSheetId="0">[1]Data!$Q$2:$Q$121</definedName>
    <definedName name="BP_med">Data!$Q$2:$Q$121</definedName>
    <definedName name="BP_min" localSheetId="0">[1]Data!$S$2:$S$121</definedName>
    <definedName name="BP_min">Data!$S$2:$S$121</definedName>
    <definedName name="BP_UQ" localSheetId="0">[1]Data!$P$2:$P$121</definedName>
    <definedName name="BP_UQ">Data!$P$2:$P$121</definedName>
    <definedName name="Code_Date" localSheetId="0">[1]Data!$T$2:$T$121</definedName>
    <definedName name="Code_Date">Data!$T$2:$T$121</definedName>
    <definedName name="Date">Data!$C$2:$C$121</definedName>
    <definedName name="Death" localSheetId="0">[1]Data!$H$2:$H$121</definedName>
    <definedName name="Death">Data!$H$2:$H$121</definedName>
    <definedName name="DeathSevere">Data!$U$2:$U$121</definedName>
    <definedName name="End_Date" localSheetId="0">[1]List!$C$12</definedName>
    <definedName name="End_Date">List!$C$12</definedName>
    <definedName name="Entered_Code" localSheetId="0">[1]Charts!$C$9</definedName>
    <definedName name="Entered_Code">Charts!$C$9</definedName>
    <definedName name="Harm_Options" localSheetId="0">[1]Tables!$O$24:$O$25</definedName>
    <definedName name="Harm_Options">Tables!$O$24:$O$25</definedName>
    <definedName name="Low_Harm" localSheetId="0">[1]Data!$E$2:$E$121</definedName>
    <definedName name="Low_Harm">Data!$E$2:$E$121</definedName>
    <definedName name="Maximum">Data!$N$2:$N$121</definedName>
    <definedName name="Median" localSheetId="0">[1]Data!$L$2:$L$121</definedName>
    <definedName name="Median">Data!$L$2:$L$121</definedName>
    <definedName name="Minimum">Data!$J$2:$J$121</definedName>
    <definedName name="Moderate_Harm" localSheetId="0">[1]Data!$F$2:$F$121</definedName>
    <definedName name="Moderate_Harm">Data!$F$2:$F$121</definedName>
    <definedName name="Month_List" localSheetId="0">[1]List!$C$1:$C$12</definedName>
    <definedName name="Month_List">List!$C$1:$C$12</definedName>
    <definedName name="No_Harm" localSheetId="0">[1]Data!$D$2:$D$121</definedName>
    <definedName name="No_Harm">Data!$D$2:$D$121</definedName>
    <definedName name="NoLowMod">Data!$W$2:$W$121</definedName>
    <definedName name="Quartile" localSheetId="0">[1]Data!$C:$C</definedName>
    <definedName name="Quartile">Data!$C:$C</definedName>
    <definedName name="Quartile_1" localSheetId="0">[1]Data!$K$2:$K$121</definedName>
    <definedName name="Quartile_1">Data!$K$2:$K$121</definedName>
    <definedName name="Quartile_3" localSheetId="0">[1]Data!$M$2:$M$121</definedName>
    <definedName name="Quartile_3">Data!$M$2:$M$121</definedName>
    <definedName name="Selected_Name" localSheetId="0">[1]Tables!$D$1</definedName>
    <definedName name="Selected_Name">Tables!$D$1</definedName>
    <definedName name="Severe_Harm" localSheetId="0">[1]Data!$G$2:$G$121</definedName>
    <definedName name="Severe_Harm">Data!$G$2:$G$121</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Data!$A$2:$A$121</definedName>
    <definedName name="Trust_Code_List" localSheetId="0">[1]List!$A$1:$A$10</definedName>
    <definedName name="Trust_Code_List">List!$A$1:$A$10</definedName>
    <definedName name="Trust_Name">Data!$B$2:$B$121</definedName>
    <definedName name="Trust_Name_List" localSheetId="0">[1]List!$B$1:$B$10</definedName>
    <definedName name="Trust_Name_List">List!$B$1:$B$10</definedName>
    <definedName name="Trust_Total" localSheetId="0">[1]Data!$I$2:$I$121</definedName>
    <definedName name="Trust_Total">Data!$I$2:$I$121</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<sst xmlns="http://schemas.openxmlformats.org/spreadsheetml/2006/main" count="702" uniqueCount="248">
  <si>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</si>
  <si>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</si>
  <si>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</si>
  <si>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</si>
  <si>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</si>
  <si>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</si>
  <si>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</si>
  <si>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</si>
  <si>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</si>
  <si>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</si>
  <si>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</si>
  <si>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</si>
  <si>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</si>
  <si>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</si>
  <si>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</si>
  <si>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</si>
  <si>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</si>
  <si>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</si>
  <si>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</si>
  <si>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</si>
  <si>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</si>
  <si>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</si>
  <si>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</si>
  <si>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</si>
  <si>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</si>
  <si>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</si>
  <si>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</si>
  <si>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</si>
  <si>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</si>
  <si>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</si>
  <si>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</si>
  <si>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</si>
  <si>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</si>
  <si>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</si>
  <si>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</si>
  <si>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</si>
  <si>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</si>
  <si>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</si>
  <si>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</si>
  <si>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</si>
  <si>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</si>
  <si>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</si>
  <si>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</si>
  <si>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</si>
  <si>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</si>
  <si>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</si>
  <si>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</si>
  <si>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</si>
  <si>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</si>
  <si>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</si>
  <si>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xml:space="preserve">3. Scope </t>
  </si>
  <si>
    <t>4. Data Quality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</si>
  <si>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</si>
  <si>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</si>
  <si>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</si>
  <si>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</si>
  <si>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</si>
  <si>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</si>
  <si>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</si>
  <si>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</si>
  <si>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</si>
  <si>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</si>
  <si>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</si>
  <si>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</si>
  <si>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</si>
  <si>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</si>
  <si>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</si>
  <si>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</si>
  <si>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</si>
  <si>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</si>
  <si>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</si>
  <si>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</si>
  <si>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There are large peaks in the reporting of patient safety incidents to the NRLS every six months (at the end of May and the end of November), as organisations upload batches of data in order to meet the cut-off dates for inclusion in the NRLS UK Official Statistics data set.</t>
  </si>
  <si>
    <t xml:space="preserve">For further information on the NRLS click the link below: </t>
  </si>
  <si>
    <t>About the NRLS</t>
  </si>
  <si>
    <t>For further information please click on the link below:</t>
  </si>
  <si>
    <t>Seasonality in NRLS data</t>
  </si>
  <si>
    <t>For information on NRLS data quality, please click on the link below:</t>
  </si>
  <si>
    <t>Data quality</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</si>
  <si>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</si>
  <si>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</si>
  <si>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</si>
  <si>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</si>
  <si>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</si>
  <si>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</si>
  <si>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</si>
  <si>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</si>
  <si>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</si>
  <si>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</si>
  <si>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7A3</t>
  </si>
  <si>
    <t>ABERTAWE BRO MORGANNWG UNIVERSITY LHB</t>
  </si>
  <si>
    <t>7A6</t>
  </si>
  <si>
    <t>ANEURIN BEVAN UHB</t>
  </si>
  <si>
    <t>7A1</t>
  </si>
  <si>
    <t>BETSI CADWALADR UNIVERSITY LHB</t>
  </si>
  <si>
    <t>7A4</t>
  </si>
  <si>
    <t>CARDIFF AND VALE UNIVERSITY LHB</t>
  </si>
  <si>
    <t>7A5</t>
  </si>
  <si>
    <t>CWM TAF LHB</t>
  </si>
  <si>
    <t>7A2</t>
  </si>
  <si>
    <t>HYWEL DDA LHB</t>
  </si>
  <si>
    <t>7A7</t>
  </si>
  <si>
    <t>POWYS LHB</t>
  </si>
  <si>
    <t>RYT</t>
  </si>
  <si>
    <t>PUBLIC HEALTH WALES NHS TRUST</t>
  </si>
  <si>
    <t>RQF</t>
  </si>
  <si>
    <t>VELINDRE NHS TRUST</t>
  </si>
  <si>
    <t>RT4</t>
  </si>
  <si>
    <t>WELSH AMBULANCE SERVICES NHS TRUST</t>
  </si>
  <si>
    <t>7A343160</t>
  </si>
  <si>
    <t>7A343191</t>
  </si>
  <si>
    <t>7A343221</t>
  </si>
  <si>
    <t>7A343252</t>
  </si>
  <si>
    <t>7A343282</t>
  </si>
  <si>
    <t>7A343313</t>
  </si>
  <si>
    <t>7A343344</t>
  </si>
  <si>
    <t>7A343374</t>
  </si>
  <si>
    <t>7A343405</t>
  </si>
  <si>
    <t>7A343435</t>
  </si>
  <si>
    <t>7A343466</t>
  </si>
  <si>
    <t>7A343497</t>
  </si>
  <si>
    <t>7A643160</t>
  </si>
  <si>
    <t>7A643191</t>
  </si>
  <si>
    <t>7A643221</t>
  </si>
  <si>
    <t>7A643252</t>
  </si>
  <si>
    <t>7A643282</t>
  </si>
  <si>
    <t>7A643313</t>
  </si>
  <si>
    <t>7A643344</t>
  </si>
  <si>
    <t>7A643374</t>
  </si>
  <si>
    <t>7A643405</t>
  </si>
  <si>
    <t>7A643435</t>
  </si>
  <si>
    <t>7A643466</t>
  </si>
  <si>
    <t>7A643497</t>
  </si>
  <si>
    <t>7A143160</t>
  </si>
  <si>
    <t>7A143191</t>
  </si>
  <si>
    <t>7A143221</t>
  </si>
  <si>
    <t>7A143252</t>
  </si>
  <si>
    <t>7A143282</t>
  </si>
  <si>
    <t>7A143313</t>
  </si>
  <si>
    <t>7A143344</t>
  </si>
  <si>
    <t>7A143374</t>
  </si>
  <si>
    <t>7A143405</t>
  </si>
  <si>
    <t>7A143435</t>
  </si>
  <si>
    <t>7A143466</t>
  </si>
  <si>
    <t>7A143497</t>
  </si>
  <si>
    <t>7A443160</t>
  </si>
  <si>
    <t>7A443191</t>
  </si>
  <si>
    <t>7A443221</t>
  </si>
  <si>
    <t>7A443252</t>
  </si>
  <si>
    <t>7A443282</t>
  </si>
  <si>
    <t>7A443313</t>
  </si>
  <si>
    <t>7A443344</t>
  </si>
  <si>
    <t>7A443374</t>
  </si>
  <si>
    <t>7A443405</t>
  </si>
  <si>
    <t>7A443435</t>
  </si>
  <si>
    <t>7A443466</t>
  </si>
  <si>
    <t>7A443497</t>
  </si>
  <si>
    <t>7A543160</t>
  </si>
  <si>
    <t>7A543191</t>
  </si>
  <si>
    <t>7A543221</t>
  </si>
  <si>
    <t>7A543252</t>
  </si>
  <si>
    <t>7A543282</t>
  </si>
  <si>
    <t>7A543313</t>
  </si>
  <si>
    <t>7A543344</t>
  </si>
  <si>
    <t>7A543374</t>
  </si>
  <si>
    <t>7A543405</t>
  </si>
  <si>
    <t>7A543435</t>
  </si>
  <si>
    <t>7A543466</t>
  </si>
  <si>
    <t>7A543497</t>
  </si>
  <si>
    <t>7A243160</t>
  </si>
  <si>
    <t>7A243191</t>
  </si>
  <si>
    <t>7A243221</t>
  </si>
  <si>
    <t>7A243252</t>
  </si>
  <si>
    <t>7A243282</t>
  </si>
  <si>
    <t>7A243313</t>
  </si>
  <si>
    <t>7A243344</t>
  </si>
  <si>
    <t>7A243374</t>
  </si>
  <si>
    <t>7A243405</t>
  </si>
  <si>
    <t>7A243435</t>
  </si>
  <si>
    <t>7A243466</t>
  </si>
  <si>
    <t>7A243497</t>
  </si>
  <si>
    <t>7A743160</t>
  </si>
  <si>
    <t>7A743191</t>
  </si>
  <si>
    <t>7A743221</t>
  </si>
  <si>
    <t>7A743252</t>
  </si>
  <si>
    <t>7A743282</t>
  </si>
  <si>
    <t>7A743313</t>
  </si>
  <si>
    <t>7A743344</t>
  </si>
  <si>
    <t>7A743374</t>
  </si>
  <si>
    <t>7A743405</t>
  </si>
  <si>
    <t>7A743435</t>
  </si>
  <si>
    <t>7A743466</t>
  </si>
  <si>
    <t>7A743497</t>
  </si>
  <si>
    <t>RYT43160</t>
  </si>
  <si>
    <t>RYT43191</t>
  </si>
  <si>
    <t>RYT43221</t>
  </si>
  <si>
    <t>RYT43252</t>
  </si>
  <si>
    <t>RYT43282</t>
  </si>
  <si>
    <t>RYT43313</t>
  </si>
  <si>
    <t>RYT43344</t>
  </si>
  <si>
    <t>RYT43374</t>
  </si>
  <si>
    <t>RYT43405</t>
  </si>
  <si>
    <t>RYT43435</t>
  </si>
  <si>
    <t>RYT43466</t>
  </si>
  <si>
    <t>RYT43497</t>
  </si>
  <si>
    <t>RQF43160</t>
  </si>
  <si>
    <t>RQF43191</t>
  </si>
  <si>
    <t>RQF43221</t>
  </si>
  <si>
    <t>RQF43252</t>
  </si>
  <si>
    <t>RQF43282</t>
  </si>
  <si>
    <t>RQF43313</t>
  </si>
  <si>
    <t>RQF43344</t>
  </si>
  <si>
    <t>RQF43374</t>
  </si>
  <si>
    <t>RQF43405</t>
  </si>
  <si>
    <t>RQF43435</t>
  </si>
  <si>
    <t>RQF43466</t>
  </si>
  <si>
    <t>RQF43497</t>
  </si>
  <si>
    <t>RT443160</t>
  </si>
  <si>
    <t>RT443191</t>
  </si>
  <si>
    <t>RT443221</t>
  </si>
  <si>
    <t>RT443252</t>
  </si>
  <si>
    <t>RT443282</t>
  </si>
  <si>
    <t>RT443313</t>
  </si>
  <si>
    <t>RT443344</t>
  </si>
  <si>
    <t>RT443374</t>
  </si>
  <si>
    <t>RT443405</t>
  </si>
  <si>
    <t>RT443435</t>
  </si>
  <si>
    <t>RT443466</t>
  </si>
  <si>
    <t>RT443497</t>
  </si>
  <si>
    <t>Organisation name</t>
  </si>
  <si>
    <t>Organisation Total</t>
  </si>
  <si>
    <t>Mar-18</t>
  </si>
  <si>
    <t>Apr-18</t>
  </si>
  <si>
    <t>May-18</t>
  </si>
  <si>
    <t>Jun-18</t>
  </si>
  <si>
    <t>Jul-18</t>
  </si>
  <si>
    <t>Aug-18</t>
  </si>
  <si>
    <t>Sep-18</t>
  </si>
  <si>
    <t>Oct-18</t>
  </si>
  <si>
    <t>Nov-18</t>
  </si>
  <si>
    <t>Dec-18</t>
  </si>
  <si>
    <t>Jan-19</t>
  </si>
  <si>
    <t>Feb-19</t>
  </si>
  <si>
    <t xml:space="preserve">Number of patient safety incidents uploaded per month by provider in Wales: </t>
  </si>
  <si>
    <t>Mar 2018 to Feb 2019</t>
  </si>
  <si>
    <t>Incidents reported between 01 Mar 2018 and 28 Feb 2019 (12 months rolling data), based on the date the report was submitted to the NRLS</t>
  </si>
  <si>
    <t>This publication is compiled from data sent by all Welsh NHS Trusts and Public Health Wales.</t>
  </si>
  <si>
    <t>Number of patient safety incidents uploaded per month by provider in Wales: Mar 2018 to Feb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</si>
</sst>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ABERTAWE BRO MORGANNWG UNIVERSITY LHB, Mar-18 to Feb-19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Tables!$H$11:$H$22</c:f>
              <c:numCache>
                <c:formatCode>General</c:formatCode>
                <c:ptCount val="12"/>
                <c:pt idx="0">
                  <c:v>945</c:v>
                </c:pt>
                <c:pt idx="1">
                  <c:v>994</c:v>
                </c:pt>
                <c:pt idx="2">
                  <c:v>989</c:v>
                </c:pt>
                <c:pt idx="3">
                  <c:v>1261</c:v>
                </c:pt>
                <c:pt idx="4">
                  <c:v>661</c:v>
                </c:pt>
                <c:pt idx="5">
                  <c:v>1479</c:v>
                </c:pt>
                <c:pt idx="6">
                  <c:v>1562</c:v>
                </c:pt>
                <c:pt idx="7">
                  <c:v>2214</c:v>
                </c:pt>
                <c:pt idx="8">
                  <c:v>2519</c:v>
                </c:pt>
                <c:pt idx="9">
                  <c:v>1251</c:v>
                </c:pt>
                <c:pt idx="10">
                  <c:v>1234</c:v>
                </c:pt>
                <c:pt idx="11">
                  <c:v>1180</c:v>
                </c:pt>
              </c:numCache>
            </c:numRef>
          </c:val>
          <c:smooth val="0"/>
        </c:ser>
        <c:dLbls>
          <c:showLegendKey val="0"/>
          <c:showVal val="0"/>
          <c:showCatName val="0"/>
          <c:showSerName val="0"/>
          <c:showPercent val="0"/>
          <c:showBubbleSize val="0"/>
        </c:dLbls>
        <c:marker val="1"/>
        <c:smooth val="0"/>
        <c:axId val="607314432"/>
        <c:axId val="64617792"/>
      </c:lineChart>
      <c:catAx>
        <c:axId val="607314432"/>
        <c:scaling>
          <c:orientation val="minMax"/>
        </c:scaling>
        <c:delete val="0"/>
        <c:axPos val="b"/>
        <c:numFmt formatCode="dd/mm/yyyy" sourceLinked="1"/>
        <c:majorTickMark val="none"/>
        <c:minorTickMark val="none"/>
        <c:tickLblPos val="nextTo"/>
        <c:crossAx val="64617792"/>
        <c:crosses val="autoZero"/>
        <c:auto val="1"/>
        <c:lblAlgn val="ctr"/>
        <c:lblOffset val="100"/>
        <c:noMultiLvlLbl val="0"/>
      </c:catAx>
      <c:valAx>
        <c:axId val="64617792"/>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607314432"/>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Mar-18 to Feb-19</c:v>
            </c:pt>
          </c:strCache>
        </c:strRef>
      </c:tx>
      <c:layout/>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Tables!$C$11:$C$22</c:f>
              <c:numCache>
                <c:formatCode>General</c:formatCode>
                <c:ptCount val="12"/>
                <c:pt idx="0">
                  <c:v>589</c:v>
                </c:pt>
                <c:pt idx="1">
                  <c:v>617</c:v>
                </c:pt>
                <c:pt idx="2">
                  <c:v>718</c:v>
                </c:pt>
                <c:pt idx="3">
                  <c:v>946</c:v>
                </c:pt>
                <c:pt idx="4">
                  <c:v>347</c:v>
                </c:pt>
                <c:pt idx="5">
                  <c:v>953</c:v>
                </c:pt>
                <c:pt idx="6">
                  <c:v>1085</c:v>
                </c:pt>
                <c:pt idx="7">
                  <c:v>1119</c:v>
                </c:pt>
                <c:pt idx="8">
                  <c:v>1510</c:v>
                </c:pt>
                <c:pt idx="9">
                  <c:v>717</c:v>
                </c:pt>
                <c:pt idx="10">
                  <c:v>741</c:v>
                </c:pt>
                <c:pt idx="11">
                  <c:v>636</c:v>
                </c:pt>
              </c:numCache>
            </c:numRef>
          </c:val>
        </c:ser>
        <c:ser>
          <c:idx val="1"/>
          <c:order val="1"/>
          <c:tx>
            <c:strRef>
              <c:f>Tables!$D$10</c:f>
              <c:strCache>
                <c:ptCount val="1"/>
                <c:pt idx="0">
                  <c:v>Low harm</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Tables!$D$11:$D$22</c:f>
              <c:numCache>
                <c:formatCode>General</c:formatCode>
                <c:ptCount val="12"/>
                <c:pt idx="0">
                  <c:v>317</c:v>
                </c:pt>
                <c:pt idx="1">
                  <c:v>326</c:v>
                </c:pt>
                <c:pt idx="2">
                  <c:v>243</c:v>
                </c:pt>
                <c:pt idx="3">
                  <c:v>273</c:v>
                </c:pt>
                <c:pt idx="4">
                  <c:v>297</c:v>
                </c:pt>
                <c:pt idx="5">
                  <c:v>475</c:v>
                </c:pt>
                <c:pt idx="6">
                  <c:v>438</c:v>
                </c:pt>
                <c:pt idx="7">
                  <c:v>986</c:v>
                </c:pt>
                <c:pt idx="8">
                  <c:v>928</c:v>
                </c:pt>
                <c:pt idx="9">
                  <c:v>477</c:v>
                </c:pt>
                <c:pt idx="10">
                  <c:v>441</c:v>
                </c:pt>
                <c:pt idx="11">
                  <c:v>488</c:v>
                </c:pt>
              </c:numCache>
            </c:numRef>
          </c:val>
        </c:ser>
        <c:ser>
          <c:idx val="2"/>
          <c:order val="2"/>
          <c:tx>
            <c:strRef>
              <c:f>Tables!$E$10</c:f>
              <c:strCache>
                <c:ptCount val="1"/>
                <c:pt idx="0">
                  <c:v>Moderate</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Tables!$E$11:$E$22</c:f>
              <c:numCache>
                <c:formatCode>General</c:formatCode>
                <c:ptCount val="12"/>
                <c:pt idx="0">
                  <c:v>39</c:v>
                </c:pt>
                <c:pt idx="1">
                  <c:v>47</c:v>
                </c:pt>
                <c:pt idx="2">
                  <c:v>28</c:v>
                </c:pt>
                <c:pt idx="3">
                  <c:v>42</c:v>
                </c:pt>
                <c:pt idx="4">
                  <c:v>17</c:v>
                </c:pt>
                <c:pt idx="5">
                  <c:v>51</c:v>
                </c:pt>
                <c:pt idx="6">
                  <c:v>39</c:v>
                </c:pt>
                <c:pt idx="7">
                  <c:v>98</c:v>
                </c:pt>
                <c:pt idx="8">
                  <c:v>81</c:v>
                </c:pt>
                <c:pt idx="9">
                  <c:v>57</c:v>
                </c:pt>
                <c:pt idx="10">
                  <c:v>52</c:v>
                </c:pt>
                <c:pt idx="11">
                  <c:v>56</c:v>
                </c:pt>
              </c:numCache>
            </c:numRef>
          </c:val>
        </c:ser>
        <c:ser>
          <c:idx val="3"/>
          <c:order val="3"/>
          <c:tx>
            <c:strRef>
              <c:f>Tables!$F$10</c:f>
              <c:strCache>
                <c:ptCount val="1"/>
                <c:pt idx="0">
                  <c:v>Severe</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Tables!$F$11:$F$22</c:f>
              <c:numCache>
                <c:formatCode>General</c:formatCode>
                <c:ptCount val="12"/>
                <c:pt idx="0">
                  <c:v>0</c:v>
                </c:pt>
                <c:pt idx="1">
                  <c:v>4</c:v>
                </c:pt>
                <c:pt idx="2">
                  <c:v>0</c:v>
                </c:pt>
                <c:pt idx="3">
                  <c:v>0</c:v>
                </c:pt>
                <c:pt idx="4">
                  <c:v>0</c:v>
                </c:pt>
                <c:pt idx="5">
                  <c:v>0</c:v>
                </c:pt>
                <c:pt idx="6">
                  <c:v>0</c:v>
                </c:pt>
                <c:pt idx="7">
                  <c:v>11</c:v>
                </c:pt>
                <c:pt idx="8">
                  <c:v>0</c:v>
                </c:pt>
                <c:pt idx="9">
                  <c:v>0</c:v>
                </c:pt>
                <c:pt idx="10">
                  <c:v>0</c:v>
                </c:pt>
                <c:pt idx="11">
                  <c:v>0</c:v>
                </c:pt>
              </c:numCache>
            </c:numRef>
          </c:val>
        </c:ser>
        <c:ser>
          <c:idx val="4"/>
          <c:order val="4"/>
          <c:tx>
            <c:strRef>
              <c:f>Tables!$G$10</c:f>
              <c:strCache>
                <c:ptCount val="1"/>
                <c:pt idx="0">
                  <c:v>Death</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607315456"/>
        <c:axId val="605864512"/>
      </c:barChart>
      <c:catAx>
        <c:axId val="607315456"/>
        <c:scaling>
          <c:orientation val="minMax"/>
        </c:scaling>
        <c:delete val="0"/>
        <c:axPos val="b"/>
        <c:numFmt formatCode="dd/mm/yyyy" sourceLinked="1"/>
        <c:majorTickMark val="none"/>
        <c:minorTickMark val="none"/>
        <c:tickLblPos val="nextTo"/>
        <c:crossAx val="605864512"/>
        <c:crosses val="autoZero"/>
        <c:auto val="1"/>
        <c:lblAlgn val="ctr"/>
        <c:lblOffset val="100"/>
        <c:noMultiLvlLbl val="0"/>
      </c:catAx>
      <c:valAx>
        <c:axId val="605864512"/>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607315456"/>
        <c:crosses val="autoZero"/>
        <c:crossBetween val="between"/>
      </c:valAx>
      <c:dTable>
        <c:showHorzBorder val="1"/>
        <c:showVertBorder val="1"/>
        <c:showOutline val="0"/>
        <c:showKeys val="1"/>
        <c:spPr>
          <a:noFill/>
        </c:spPr>
      </c:dTable>
    </c:plotArea>
    <c:legend>
      <c:legendPos val="b"/>
      <c:layout/>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ABERTAWE BRO MORGANNWG UNIVERSITY LHB, Mar-18 to Feb-19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Tables!$C$27:$C$38</c:f>
              <c:numCache>
                <c:formatCode>General</c:formatCode>
                <c:ptCount val="12"/>
                <c:pt idx="0">
                  <c:v>589</c:v>
                </c:pt>
                <c:pt idx="1">
                  <c:v>617</c:v>
                </c:pt>
                <c:pt idx="2">
                  <c:v>718</c:v>
                </c:pt>
                <c:pt idx="3">
                  <c:v>946</c:v>
                </c:pt>
                <c:pt idx="4">
                  <c:v>347</c:v>
                </c:pt>
                <c:pt idx="5">
                  <c:v>953</c:v>
                </c:pt>
                <c:pt idx="6">
                  <c:v>1085</c:v>
                </c:pt>
                <c:pt idx="7">
                  <c:v>1119</c:v>
                </c:pt>
                <c:pt idx="8">
                  <c:v>1510</c:v>
                </c:pt>
                <c:pt idx="9">
                  <c:v>717</c:v>
                </c:pt>
                <c:pt idx="10">
                  <c:v>741</c:v>
                </c:pt>
                <c:pt idx="11">
                  <c:v>636</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Tables!$D$27:$D$38</c:f>
              <c:numCache>
                <c:formatCode>General</c:formatCode>
                <c:ptCount val="12"/>
                <c:pt idx="0">
                  <c:v>356</c:v>
                </c:pt>
                <c:pt idx="1">
                  <c:v>377</c:v>
                </c:pt>
                <c:pt idx="2">
                  <c:v>271</c:v>
                </c:pt>
                <c:pt idx="3">
                  <c:v>315</c:v>
                </c:pt>
                <c:pt idx="4">
                  <c:v>314</c:v>
                </c:pt>
                <c:pt idx="5">
                  <c:v>526</c:v>
                </c:pt>
                <c:pt idx="6">
                  <c:v>477</c:v>
                </c:pt>
                <c:pt idx="7">
                  <c:v>1095</c:v>
                </c:pt>
                <c:pt idx="8">
                  <c:v>1009</c:v>
                </c:pt>
                <c:pt idx="9">
                  <c:v>534</c:v>
                </c:pt>
                <c:pt idx="10">
                  <c:v>493</c:v>
                </c:pt>
                <c:pt idx="11">
                  <c:v>544</c:v>
                </c:pt>
              </c:numCache>
            </c:numRef>
          </c:val>
        </c:ser>
        <c:dLbls>
          <c:showLegendKey val="0"/>
          <c:showVal val="0"/>
          <c:showCatName val="0"/>
          <c:showSerName val="0"/>
          <c:showPercent val="0"/>
          <c:showBubbleSize val="0"/>
        </c:dLbls>
        <c:gapWidth val="75"/>
        <c:overlap val="-25"/>
        <c:axId val="607317504"/>
        <c:axId val="605866816"/>
      </c:barChart>
      <c:catAx>
        <c:axId val="607317504"/>
        <c:scaling>
          <c:orientation val="minMax"/>
        </c:scaling>
        <c:delete val="0"/>
        <c:axPos val="b"/>
        <c:numFmt formatCode="General" sourceLinked="1"/>
        <c:majorTickMark val="none"/>
        <c:minorTickMark val="none"/>
        <c:tickLblPos val="nextTo"/>
        <c:crossAx val="605866816"/>
        <c:crosses val="autoZero"/>
        <c:auto val="1"/>
        <c:lblAlgn val="ctr"/>
        <c:lblOffset val="100"/>
        <c:noMultiLvlLbl val="0"/>
      </c:catAx>
      <c:valAx>
        <c:axId val="60586681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73175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ABERTAWE BRO MORGANNWG UNIVERSITY LHB, Mar-18 to Feb-19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Tables!$M$27:$M$38</c:f>
              <c:numCache>
                <c:formatCode>General</c:formatCode>
                <c:ptCount val="12"/>
                <c:pt idx="0">
                  <c:v>39</c:v>
                </c:pt>
                <c:pt idx="1">
                  <c:v>47</c:v>
                </c:pt>
                <c:pt idx="2">
                  <c:v>28</c:v>
                </c:pt>
                <c:pt idx="3">
                  <c:v>42</c:v>
                </c:pt>
                <c:pt idx="4">
                  <c:v>17</c:v>
                </c:pt>
                <c:pt idx="5">
                  <c:v>51</c:v>
                </c:pt>
                <c:pt idx="6">
                  <c:v>39</c:v>
                </c:pt>
                <c:pt idx="7">
                  <c:v>98</c:v>
                </c:pt>
                <c:pt idx="8">
                  <c:v>81</c:v>
                </c:pt>
                <c:pt idx="9">
                  <c:v>57</c:v>
                </c:pt>
                <c:pt idx="10">
                  <c:v>52</c:v>
                </c:pt>
                <c:pt idx="11">
                  <c:v>56</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Tables!$N$27:$N$38</c:f>
              <c:numCache>
                <c:formatCode>General</c:formatCode>
                <c:ptCount val="12"/>
                <c:pt idx="0">
                  <c:v>0</c:v>
                </c:pt>
                <c:pt idx="1">
                  <c:v>4</c:v>
                </c:pt>
                <c:pt idx="2">
                  <c:v>0</c:v>
                </c:pt>
                <c:pt idx="3">
                  <c:v>0</c:v>
                </c:pt>
                <c:pt idx="4">
                  <c:v>0</c:v>
                </c:pt>
                <c:pt idx="5">
                  <c:v>0</c:v>
                </c:pt>
                <c:pt idx="6">
                  <c:v>0</c:v>
                </c:pt>
                <c:pt idx="7">
                  <c:v>11</c:v>
                </c:pt>
                <c:pt idx="8">
                  <c:v>0</c:v>
                </c:pt>
                <c:pt idx="9">
                  <c:v>0</c:v>
                </c:pt>
                <c:pt idx="10">
                  <c:v>0</c:v>
                </c:pt>
                <c:pt idx="11">
                  <c:v>0</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Tables!$O$27:$O$38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611188736"/>
        <c:axId val="605869120"/>
      </c:barChart>
      <c:catAx>
        <c:axId val="611188736"/>
        <c:scaling>
          <c:orientation val="minMax"/>
        </c:scaling>
        <c:delete val="0"/>
        <c:axPos val="b"/>
        <c:numFmt formatCode="General" sourceLinked="1"/>
        <c:majorTickMark val="none"/>
        <c:minorTickMark val="none"/>
        <c:tickLblPos val="nextTo"/>
        <c:crossAx val="605869120"/>
        <c:crosses val="autoZero"/>
        <c:auto val="1"/>
        <c:lblAlgn val="ctr"/>
        <c:lblOffset val="100"/>
        <c:noMultiLvlLbl val="0"/>
      </c:catAx>
      <c:valAx>
        <c:axId val="60586912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111887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ABERTAWE BRO MORGANNWG UNIVERSITY LHB, Mar-18 to Feb-19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2</c:v>
                  </c:pt>
                  <c:pt idx="1">
                    <c:v>7</c:v>
                  </c:pt>
                  <c:pt idx="2">
                    <c:v>3</c:v>
                  </c:pt>
                  <c:pt idx="3">
                    <c:v>2</c:v>
                  </c:pt>
                  <c:pt idx="4">
                    <c:v>7</c:v>
                  </c:pt>
                  <c:pt idx="5">
                    <c:v>8</c:v>
                  </c:pt>
                  <c:pt idx="6">
                    <c:v>5</c:v>
                  </c:pt>
                  <c:pt idx="7">
                    <c:v>20</c:v>
                  </c:pt>
                  <c:pt idx="8">
                    <c:v>2</c:v>
                  </c:pt>
                  <c:pt idx="9">
                    <c:v>2</c:v>
                  </c:pt>
                  <c:pt idx="10">
                    <c:v>2</c:v>
                  </c:pt>
                  <c:pt idx="11">
                    <c:v>2</c:v>
                  </c:pt>
                </c:numCache>
              </c:numRef>
            </c:minus>
            <c:spPr>
              <a:ln w="15875">
                <a:solidFill>
                  <a:srgbClr val="4F81BD">
                    <a:lumMod val="75000"/>
                  </a:srgbClr>
                </a:solidFill>
              </a:ln>
            </c:spPr>
          </c:errBars>
          <c:cat>
            <c:strRef>
              <c:f>Tables!$S$43:$S$54</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Tables!$U$43:$U$54</c:f>
              <c:numCache>
                <c:formatCode>General</c:formatCode>
                <c:ptCount val="12"/>
                <c:pt idx="0">
                  <c:v>6</c:v>
                </c:pt>
                <c:pt idx="1">
                  <c:v>13</c:v>
                </c:pt>
                <c:pt idx="2">
                  <c:v>5</c:v>
                </c:pt>
                <c:pt idx="3">
                  <c:v>4</c:v>
                </c:pt>
                <c:pt idx="4">
                  <c:v>15</c:v>
                </c:pt>
                <c:pt idx="5">
                  <c:v>15</c:v>
                </c:pt>
                <c:pt idx="6">
                  <c:v>10</c:v>
                </c:pt>
                <c:pt idx="7">
                  <c:v>26</c:v>
                </c:pt>
                <c:pt idx="8">
                  <c:v>5</c:v>
                </c:pt>
                <c:pt idx="9">
                  <c:v>4</c:v>
                </c:pt>
                <c:pt idx="10">
                  <c:v>6</c:v>
                </c:pt>
                <c:pt idx="11">
                  <c:v>5</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Tables!$V$43:$V$54</c:f>
              <c:numCache>
                <c:formatCode>General</c:formatCode>
                <c:ptCount val="12"/>
                <c:pt idx="0">
                  <c:v>4</c:v>
                </c:pt>
                <c:pt idx="1">
                  <c:v>10</c:v>
                </c:pt>
                <c:pt idx="2">
                  <c:v>7</c:v>
                </c:pt>
                <c:pt idx="3">
                  <c:v>3</c:v>
                </c:pt>
                <c:pt idx="4">
                  <c:v>24</c:v>
                </c:pt>
                <c:pt idx="5">
                  <c:v>6</c:v>
                </c:pt>
                <c:pt idx="6">
                  <c:v>9</c:v>
                </c:pt>
                <c:pt idx="7">
                  <c:v>21</c:v>
                </c:pt>
                <c:pt idx="8">
                  <c:v>7</c:v>
                </c:pt>
                <c:pt idx="9">
                  <c:v>3</c:v>
                </c:pt>
                <c:pt idx="10">
                  <c:v>4</c:v>
                </c:pt>
                <c:pt idx="11">
                  <c:v>4</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49</c:v>
                  </c:pt>
                  <c:pt idx="1">
                    <c:v>57</c:v>
                  </c:pt>
                  <c:pt idx="2">
                    <c:v>13</c:v>
                  </c:pt>
                  <c:pt idx="3">
                    <c:v>19</c:v>
                  </c:pt>
                  <c:pt idx="4">
                    <c:v>15</c:v>
                  </c:pt>
                  <c:pt idx="5">
                    <c:v>55</c:v>
                  </c:pt>
                  <c:pt idx="6">
                    <c:v>74</c:v>
                  </c:pt>
                  <c:pt idx="7">
                    <c:v>52</c:v>
                  </c:pt>
                  <c:pt idx="8">
                    <c:v>11</c:v>
                  </c:pt>
                  <c:pt idx="9">
                    <c:v>15</c:v>
                  </c:pt>
                  <c:pt idx="10">
                    <c:v>8</c:v>
                  </c:pt>
                  <c:pt idx="11">
                    <c:v>15</c:v>
                  </c:pt>
                </c:numCache>
              </c:numRef>
            </c:plus>
            <c:minus>
              <c:numRef>
                <c:f>Tables!$T$43:$T$54</c:f>
                <c:numCache>
                  <c:formatCode>General</c:formatCode>
                  <c:ptCount val="12"/>
                  <c:pt idx="0">
                    <c:v>2</c:v>
                  </c:pt>
                  <c:pt idx="1">
                    <c:v>7</c:v>
                  </c:pt>
                  <c:pt idx="2">
                    <c:v>3</c:v>
                  </c:pt>
                  <c:pt idx="3">
                    <c:v>2</c:v>
                  </c:pt>
                  <c:pt idx="4">
                    <c:v>7</c:v>
                  </c:pt>
                  <c:pt idx="5">
                    <c:v>8</c:v>
                  </c:pt>
                  <c:pt idx="6">
                    <c:v>5</c:v>
                  </c:pt>
                  <c:pt idx="7">
                    <c:v>20</c:v>
                  </c:pt>
                  <c:pt idx="8">
                    <c:v>2</c:v>
                  </c:pt>
                  <c:pt idx="9">
                    <c:v>2</c:v>
                  </c:pt>
                  <c:pt idx="10">
                    <c:v>2</c:v>
                  </c:pt>
                  <c:pt idx="11">
                    <c:v>2</c:v>
                  </c:pt>
                </c:numCache>
              </c:numRef>
            </c:minus>
            <c:spPr>
              <a:ln w="15875">
                <a:solidFill>
                  <a:schemeClr val="accent1">
                    <a:lumMod val="75000"/>
                  </a:schemeClr>
                </a:solidFill>
              </a:ln>
            </c:spPr>
          </c:errBars>
          <c:cat>
            <c:strRef>
              <c:f>Tables!$S$43:$S$54</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Tables!$W$43:$W$54</c:f>
              <c:numCache>
                <c:formatCode>General</c:formatCode>
                <c:ptCount val="12"/>
                <c:pt idx="0">
                  <c:v>24</c:v>
                </c:pt>
                <c:pt idx="1">
                  <c:v>15</c:v>
                </c:pt>
                <c:pt idx="2">
                  <c:v>8</c:v>
                </c:pt>
                <c:pt idx="3">
                  <c:v>23</c:v>
                </c:pt>
                <c:pt idx="4">
                  <c:v>21</c:v>
                </c:pt>
                <c:pt idx="5">
                  <c:v>16</c:v>
                </c:pt>
                <c:pt idx="6">
                  <c:v>22</c:v>
                </c:pt>
                <c:pt idx="7">
                  <c:v>27</c:v>
                </c:pt>
                <c:pt idx="8">
                  <c:v>7</c:v>
                </c:pt>
                <c:pt idx="9">
                  <c:v>7</c:v>
                </c:pt>
                <c:pt idx="10">
                  <c:v>6</c:v>
                </c:pt>
                <c:pt idx="11">
                  <c:v>11</c:v>
                </c:pt>
              </c:numCache>
            </c:numRef>
          </c:val>
        </c:ser>
        <c:dLbls>
          <c:showLegendKey val="0"/>
          <c:showVal val="0"/>
          <c:showCatName val="0"/>
          <c:showSerName val="0"/>
          <c:showPercent val="0"/>
          <c:showBubbleSize val="0"/>
        </c:dLbls>
        <c:gapWidth val="150"/>
        <c:overlap val="100"/>
        <c:axId val="611189248"/>
        <c:axId val="605871424"/>
      </c:barChart>
      <c:catAx>
        <c:axId val="611189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5871424"/>
        <c:crosses val="autoZero"/>
        <c:auto val="1"/>
        <c:lblAlgn val="ctr"/>
        <c:lblOffset val="100"/>
        <c:noMultiLvlLbl val="0"/>
      </c:catAx>
      <c:valAx>
        <c:axId val="6058714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1189248"/>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Mar-18 to Feb-19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Tables!$C$11:$C$22</c:f>
              <c:numCache>
                <c:formatCode>General</c:formatCode>
                <c:ptCount val="12"/>
                <c:pt idx="0">
                  <c:v>589</c:v>
                </c:pt>
                <c:pt idx="1">
                  <c:v>617</c:v>
                </c:pt>
                <c:pt idx="2">
                  <c:v>718</c:v>
                </c:pt>
                <c:pt idx="3">
                  <c:v>946</c:v>
                </c:pt>
                <c:pt idx="4">
                  <c:v>347</c:v>
                </c:pt>
                <c:pt idx="5">
                  <c:v>953</c:v>
                </c:pt>
                <c:pt idx="6">
                  <c:v>1085</c:v>
                </c:pt>
                <c:pt idx="7">
                  <c:v>1119</c:v>
                </c:pt>
                <c:pt idx="8">
                  <c:v>1510</c:v>
                </c:pt>
                <c:pt idx="9">
                  <c:v>717</c:v>
                </c:pt>
                <c:pt idx="10">
                  <c:v>741</c:v>
                </c:pt>
                <c:pt idx="11">
                  <c:v>636</c:v>
                </c:pt>
              </c:numCache>
            </c:numRef>
          </c:val>
        </c:ser>
        <c:ser>
          <c:idx val="1"/>
          <c:order val="1"/>
          <c:tx>
            <c:strRef>
              <c:f>Tables!$D$10</c:f>
              <c:strCache>
                <c:ptCount val="1"/>
                <c:pt idx="0">
                  <c:v>Low harm</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Tables!$D$11:$D$22</c:f>
              <c:numCache>
                <c:formatCode>General</c:formatCode>
                <c:ptCount val="12"/>
                <c:pt idx="0">
                  <c:v>317</c:v>
                </c:pt>
                <c:pt idx="1">
                  <c:v>326</c:v>
                </c:pt>
                <c:pt idx="2">
                  <c:v>243</c:v>
                </c:pt>
                <c:pt idx="3">
                  <c:v>273</c:v>
                </c:pt>
                <c:pt idx="4">
                  <c:v>297</c:v>
                </c:pt>
                <c:pt idx="5">
                  <c:v>475</c:v>
                </c:pt>
                <c:pt idx="6">
                  <c:v>438</c:v>
                </c:pt>
                <c:pt idx="7">
                  <c:v>986</c:v>
                </c:pt>
                <c:pt idx="8">
                  <c:v>928</c:v>
                </c:pt>
                <c:pt idx="9">
                  <c:v>477</c:v>
                </c:pt>
                <c:pt idx="10">
                  <c:v>441</c:v>
                </c:pt>
                <c:pt idx="11">
                  <c:v>488</c:v>
                </c:pt>
              </c:numCache>
            </c:numRef>
          </c:val>
        </c:ser>
        <c:ser>
          <c:idx val="2"/>
          <c:order val="2"/>
          <c:tx>
            <c:strRef>
              <c:f>Tables!$E$10</c:f>
              <c:strCache>
                <c:ptCount val="1"/>
                <c:pt idx="0">
                  <c:v>Moderate</c:v>
                </c:pt>
              </c:strCache>
            </c:strRef>
          </c:tx>
          <c:invertIfNegative val="0"/>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Tables!$E$11:$E$22</c:f>
              <c:numCache>
                <c:formatCode>General</c:formatCode>
                <c:ptCount val="12"/>
                <c:pt idx="0">
                  <c:v>39</c:v>
                </c:pt>
                <c:pt idx="1">
                  <c:v>47</c:v>
                </c:pt>
                <c:pt idx="2">
                  <c:v>28</c:v>
                </c:pt>
                <c:pt idx="3">
                  <c:v>42</c:v>
                </c:pt>
                <c:pt idx="4">
                  <c:v>17</c:v>
                </c:pt>
                <c:pt idx="5">
                  <c:v>51</c:v>
                </c:pt>
                <c:pt idx="6">
                  <c:v>39</c:v>
                </c:pt>
                <c:pt idx="7">
                  <c:v>98</c:v>
                </c:pt>
                <c:pt idx="8">
                  <c:v>81</c:v>
                </c:pt>
                <c:pt idx="9">
                  <c:v>57</c:v>
                </c:pt>
                <c:pt idx="10">
                  <c:v>52</c:v>
                </c:pt>
                <c:pt idx="11">
                  <c:v>56</c:v>
                </c:pt>
              </c:numCache>
            </c:numRef>
          </c:val>
        </c:ser>
        <c:dLbls>
          <c:showLegendKey val="0"/>
          <c:showVal val="0"/>
          <c:showCatName val="0"/>
          <c:showSerName val="0"/>
          <c:showPercent val="0"/>
          <c:showBubbleSize val="0"/>
        </c:dLbls>
        <c:gapWidth val="150"/>
        <c:axId val="611346432"/>
        <c:axId val="611166464"/>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Tables!$F$11:$F$22</c:f>
              <c:numCache>
                <c:formatCode>General</c:formatCode>
                <c:ptCount val="12"/>
                <c:pt idx="0">
                  <c:v>0</c:v>
                </c:pt>
                <c:pt idx="1">
                  <c:v>4</c:v>
                </c:pt>
                <c:pt idx="2">
                  <c:v>0</c:v>
                </c:pt>
                <c:pt idx="3">
                  <c:v>0</c:v>
                </c:pt>
                <c:pt idx="4">
                  <c:v>0</c:v>
                </c:pt>
                <c:pt idx="5">
                  <c:v>0</c:v>
                </c:pt>
                <c:pt idx="6">
                  <c:v>0</c:v>
                </c:pt>
                <c:pt idx="7">
                  <c:v>11</c:v>
                </c:pt>
                <c:pt idx="8">
                  <c:v>0</c:v>
                </c:pt>
                <c:pt idx="9">
                  <c:v>0</c:v>
                </c:pt>
                <c:pt idx="10">
                  <c:v>0</c:v>
                </c:pt>
                <c:pt idx="11">
                  <c:v>0</c:v>
                </c:pt>
              </c:numCache>
            </c:numRef>
          </c:val>
          <c:smooth val="0"/>
        </c:ser>
        <c:ser>
          <c:idx val="4"/>
          <c:order val="4"/>
          <c:tx>
            <c:strRef>
              <c:f>Tables!$G$10</c:f>
              <c:strCache>
                <c:ptCount val="1"/>
                <c:pt idx="0">
                  <c:v>Death</c:v>
                </c:pt>
              </c:strCache>
            </c:strRef>
          </c:tx>
          <c:marker>
            <c:symbol val="none"/>
          </c:marker>
          <c:cat>
            <c:strRef>
              <c:f>Tables!$B$11:$B$22</c:f>
              <c:strCache>
                <c:ptCount val="12"/>
                <c:pt idx="0">
                  <c:v>Mar-18</c:v>
                </c:pt>
                <c:pt idx="1">
                  <c:v>Apr-18</c:v>
                </c:pt>
                <c:pt idx="2">
                  <c:v>May-18</c:v>
                </c:pt>
                <c:pt idx="3">
                  <c:v>Jun-18</c:v>
                </c:pt>
                <c:pt idx="4">
                  <c:v>Jul-18</c:v>
                </c:pt>
                <c:pt idx="5">
                  <c:v>Aug-18</c:v>
                </c:pt>
                <c:pt idx="6">
                  <c:v>Sep-18</c:v>
                </c:pt>
                <c:pt idx="7">
                  <c:v>Oct-18</c:v>
                </c:pt>
                <c:pt idx="8">
                  <c:v>Nov-18</c:v>
                </c:pt>
                <c:pt idx="9">
                  <c:v>Dec-18</c:v>
                </c:pt>
                <c:pt idx="10">
                  <c:v>Jan-19</c:v>
                </c:pt>
                <c:pt idx="11">
                  <c:v>Feb-19</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611346944"/>
        <c:axId val="611167040"/>
      </c:lineChart>
      <c:catAx>
        <c:axId val="611346432"/>
        <c:scaling>
          <c:orientation val="minMax"/>
        </c:scaling>
        <c:delete val="0"/>
        <c:axPos val="b"/>
        <c:majorTickMark val="out"/>
        <c:minorTickMark val="none"/>
        <c:tickLblPos val="nextTo"/>
        <c:crossAx val="611166464"/>
        <c:crosses val="autoZero"/>
        <c:auto val="1"/>
        <c:lblAlgn val="ctr"/>
        <c:lblOffset val="100"/>
        <c:noMultiLvlLbl val="0"/>
      </c:catAx>
      <c:valAx>
        <c:axId val="611166464"/>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11346432"/>
        <c:crosses val="autoZero"/>
        <c:crossBetween val="between"/>
      </c:valAx>
      <c:valAx>
        <c:axId val="611167040"/>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1346944"/>
        <c:crosses val="max"/>
        <c:crossBetween val="between"/>
      </c:valAx>
      <c:catAx>
        <c:axId val="611346944"/>
        <c:scaling>
          <c:orientation val="minMax"/>
        </c:scaling>
        <c:delete val="1"/>
        <c:axPos val="b"/>
        <c:majorTickMark val="out"/>
        <c:minorTickMark val="none"/>
        <c:tickLblPos val="none"/>
        <c:crossAx val="611167040"/>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28575</xdr:colOff>
      <xdr:row>2</xdr:row>
      <xdr:rowOff>76199</xdr:rowOff>
    </xdr:to>
    <xdr:pic>
      <xdr:nvPicPr>
        <xdr:cNvPr id="3" name="Picture 2"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RLS%20Monthly%20Report%20Wales%20Jan-2018%20to%20De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rom Jan 2018 to Dec 2018"/>
      <sheetName val="Charts"/>
      <sheetName val="Tables"/>
      <sheetName val="List"/>
      <sheetName val="Data"/>
      <sheetName val="Submission Issues"/>
    </sheetNames>
    <sheetDataSet>
      <sheetData sheetId="0"/>
      <sheetData sheetId="1"/>
      <sheetData sheetId="2">
        <row r="1">
          <cell r="D1" t="str">
            <v>ABERTAWE BRO MORGANNWG UNIVERSITY LHB</v>
          </cell>
        </row>
        <row r="2">
          <cell r="A2" t="str">
            <v>7A3</v>
          </cell>
          <cell r="B2" t="str">
            <v>ABERTAWE BRO MORGANNWG UNIVERSITY LHB</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3">
        <row r="1">
          <cell r="A1" t="str">
            <v>7A3</v>
          </cell>
          <cell r="B1" t="str">
            <v>ABERTAWE BRO MORGANNWG UNIVERSITY LHB</v>
          </cell>
          <cell r="C1">
            <v>43101</v>
          </cell>
        </row>
        <row r="2">
          <cell r="A2" t="str">
            <v>7A6</v>
          </cell>
          <cell r="B2" t="str">
            <v>ANEURIN BEVAN UHB</v>
          </cell>
          <cell r="C2">
            <v>43132</v>
          </cell>
        </row>
        <row r="3">
          <cell r="A3" t="str">
            <v>7A1</v>
          </cell>
          <cell r="B3" t="str">
            <v>BETSI CADWALADR UNIVERSITY LHB</v>
          </cell>
          <cell r="C3">
            <v>43160</v>
          </cell>
        </row>
        <row r="4">
          <cell r="A4" t="str">
            <v>7A4</v>
          </cell>
          <cell r="B4" t="str">
            <v>CARDIFF AND VALE UNIVERSITY LHB</v>
          </cell>
          <cell r="C4">
            <v>43191</v>
          </cell>
        </row>
        <row r="5">
          <cell r="A5" t="str">
            <v>7A5</v>
          </cell>
          <cell r="B5" t="str">
            <v>CWM TAF LHB</v>
          </cell>
          <cell r="C5">
            <v>43221</v>
          </cell>
        </row>
        <row r="6">
          <cell r="A6" t="str">
            <v>7A2</v>
          </cell>
          <cell r="B6" t="str">
            <v>HYWEL DDA LHB</v>
          </cell>
          <cell r="C6">
            <v>43252</v>
          </cell>
        </row>
        <row r="7">
          <cell r="A7" t="str">
            <v>7A7</v>
          </cell>
          <cell r="B7" t="str">
            <v>POWYS LHB</v>
          </cell>
          <cell r="C7">
            <v>43282</v>
          </cell>
        </row>
        <row r="8">
          <cell r="A8" t="str">
            <v>RYT</v>
          </cell>
          <cell r="B8" t="str">
            <v>PUBLIC HEALTH WALES NHS TRUST</v>
          </cell>
          <cell r="C8">
            <v>43313</v>
          </cell>
        </row>
        <row r="9">
          <cell r="A9" t="str">
            <v>RQF</v>
          </cell>
          <cell r="B9" t="str">
            <v>VELINDRE NHS TRUST</v>
          </cell>
          <cell r="C9">
            <v>43344</v>
          </cell>
        </row>
        <row r="10">
          <cell r="A10" t="str">
            <v>RT4</v>
          </cell>
          <cell r="B10" t="str">
            <v>WELSH AMBULANCE SERVICES NHS TRUST</v>
          </cell>
          <cell r="C10">
            <v>43374</v>
          </cell>
        </row>
        <row r="11">
          <cell r="C11">
            <v>43405</v>
          </cell>
        </row>
        <row r="12">
          <cell r="C12">
            <v>43435</v>
          </cell>
        </row>
      </sheetData>
      <sheetData sheetId="4">
        <row r="1">
          <cell r="C1" t="str">
            <v>Date</v>
          </cell>
        </row>
        <row r="2">
          <cell r="C2">
            <v>43101</v>
          </cell>
          <cell r="D2">
            <v>1321</v>
          </cell>
          <cell r="E2">
            <v>572</v>
          </cell>
          <cell r="F2">
            <v>72</v>
          </cell>
          <cell r="G2">
            <v>0</v>
          </cell>
          <cell r="H2">
            <v>0</v>
          </cell>
          <cell r="I2">
            <v>1965</v>
          </cell>
          <cell r="K2">
            <v>10</v>
          </cell>
          <cell r="L2">
            <v>22</v>
          </cell>
          <cell r="M2">
            <v>44</v>
          </cell>
          <cell r="O2">
            <v>29</v>
          </cell>
          <cell r="P2">
            <v>22</v>
          </cell>
          <cell r="Q2">
            <v>12</v>
          </cell>
          <cell r="R2">
            <v>10</v>
          </cell>
          <cell r="S2">
            <v>6</v>
          </cell>
          <cell r="T2" t="str">
            <v>7A343101</v>
          </cell>
        </row>
        <row r="3">
          <cell r="C3">
            <v>43132</v>
          </cell>
          <cell r="D3">
            <v>767</v>
          </cell>
          <cell r="E3">
            <v>221</v>
          </cell>
          <cell r="F3">
            <v>47</v>
          </cell>
          <cell r="G3">
            <v>1</v>
          </cell>
          <cell r="H3">
            <v>0</v>
          </cell>
          <cell r="I3">
            <v>1036</v>
          </cell>
          <cell r="K3">
            <v>7</v>
          </cell>
          <cell r="L3">
            <v>11</v>
          </cell>
          <cell r="M3">
            <v>30</v>
          </cell>
          <cell r="O3">
            <v>54</v>
          </cell>
          <cell r="P3">
            <v>19</v>
          </cell>
          <cell r="Q3">
            <v>4</v>
          </cell>
          <cell r="R3">
            <v>7</v>
          </cell>
          <cell r="S3">
            <v>3</v>
          </cell>
          <cell r="T3" t="str">
            <v>7A343132</v>
          </cell>
        </row>
        <row r="4">
          <cell r="C4">
            <v>43160</v>
          </cell>
          <cell r="D4">
            <v>589</v>
          </cell>
          <cell r="E4">
            <v>317</v>
          </cell>
          <cell r="F4">
            <v>39</v>
          </cell>
          <cell r="G4">
            <v>0</v>
          </cell>
          <cell r="H4">
            <v>0</v>
          </cell>
          <cell r="I4">
            <v>945</v>
          </cell>
          <cell r="K4">
            <v>6</v>
          </cell>
          <cell r="L4">
            <v>10</v>
          </cell>
          <cell r="M4">
            <v>34</v>
          </cell>
          <cell r="O4">
            <v>49</v>
          </cell>
          <cell r="P4">
            <v>24</v>
          </cell>
          <cell r="Q4">
            <v>4</v>
          </cell>
          <cell r="R4">
            <v>6</v>
          </cell>
          <cell r="S4">
            <v>2</v>
          </cell>
          <cell r="T4" t="str">
            <v>7A343160</v>
          </cell>
        </row>
        <row r="5">
          <cell r="C5">
            <v>43191</v>
          </cell>
          <cell r="D5">
            <v>617</v>
          </cell>
          <cell r="E5">
            <v>326</v>
          </cell>
          <cell r="F5">
            <v>47</v>
          </cell>
          <cell r="G5">
            <v>4</v>
          </cell>
          <cell r="H5">
            <v>0</v>
          </cell>
          <cell r="I5">
            <v>994</v>
          </cell>
          <cell r="K5">
            <v>13</v>
          </cell>
          <cell r="L5">
            <v>23</v>
          </cell>
          <cell r="M5">
            <v>38</v>
          </cell>
          <cell r="O5">
            <v>57</v>
          </cell>
          <cell r="P5">
            <v>15</v>
          </cell>
          <cell r="Q5">
            <v>10</v>
          </cell>
          <cell r="R5">
            <v>13</v>
          </cell>
          <cell r="S5">
            <v>7</v>
          </cell>
          <cell r="T5" t="str">
            <v>7A343191</v>
          </cell>
        </row>
        <row r="6">
          <cell r="C6">
            <v>43221</v>
          </cell>
          <cell r="D6">
            <v>718</v>
          </cell>
          <cell r="E6">
            <v>243</v>
          </cell>
          <cell r="F6">
            <v>28</v>
          </cell>
          <cell r="G6">
            <v>0</v>
          </cell>
          <cell r="H6">
            <v>0</v>
          </cell>
          <cell r="I6">
            <v>989</v>
          </cell>
          <cell r="K6">
            <v>5</v>
          </cell>
          <cell r="L6">
            <v>12</v>
          </cell>
          <cell r="M6">
            <v>20</v>
          </cell>
          <cell r="O6">
            <v>13</v>
          </cell>
          <cell r="P6">
            <v>8</v>
          </cell>
          <cell r="Q6">
            <v>7</v>
          </cell>
          <cell r="R6">
            <v>5</v>
          </cell>
          <cell r="S6">
            <v>3</v>
          </cell>
          <cell r="T6" t="str">
            <v>7A343221</v>
          </cell>
        </row>
        <row r="7">
          <cell r="C7">
            <v>43252</v>
          </cell>
          <cell r="D7">
            <v>946</v>
          </cell>
          <cell r="E7">
            <v>273</v>
          </cell>
          <cell r="F7">
            <v>42</v>
          </cell>
          <cell r="G7">
            <v>0</v>
          </cell>
          <cell r="H7">
            <v>0</v>
          </cell>
          <cell r="I7">
            <v>1261</v>
          </cell>
          <cell r="K7">
            <v>4</v>
          </cell>
          <cell r="L7">
            <v>7</v>
          </cell>
          <cell r="M7">
            <v>30</v>
          </cell>
          <cell r="O7">
            <v>19</v>
          </cell>
          <cell r="P7">
            <v>23</v>
          </cell>
          <cell r="Q7">
            <v>3</v>
          </cell>
          <cell r="R7">
            <v>4</v>
          </cell>
          <cell r="S7">
            <v>2</v>
          </cell>
          <cell r="T7" t="str">
            <v>7A343252</v>
          </cell>
        </row>
        <row r="8">
          <cell r="C8">
            <v>43282</v>
          </cell>
          <cell r="D8">
            <v>347</v>
          </cell>
          <cell r="E8">
            <v>297</v>
          </cell>
          <cell r="F8">
            <v>17</v>
          </cell>
          <cell r="G8">
            <v>0</v>
          </cell>
          <cell r="H8">
            <v>0</v>
          </cell>
          <cell r="I8">
            <v>661</v>
          </cell>
          <cell r="K8">
            <v>15</v>
          </cell>
          <cell r="L8">
            <v>39</v>
          </cell>
          <cell r="M8">
            <v>60</v>
          </cell>
          <cell r="O8">
            <v>15</v>
          </cell>
          <cell r="P8">
            <v>21</v>
          </cell>
          <cell r="Q8">
            <v>24</v>
          </cell>
          <cell r="R8">
            <v>15</v>
          </cell>
          <cell r="S8">
            <v>7</v>
          </cell>
          <cell r="T8" t="str">
            <v>7A343282</v>
          </cell>
        </row>
        <row r="9">
          <cell r="C9">
            <v>43313</v>
          </cell>
          <cell r="D9">
            <v>953</v>
          </cell>
          <cell r="E9">
            <v>475</v>
          </cell>
          <cell r="F9">
            <v>51</v>
          </cell>
          <cell r="G9">
            <v>0</v>
          </cell>
          <cell r="H9">
            <v>0</v>
          </cell>
          <cell r="I9">
            <v>1479</v>
          </cell>
          <cell r="K9">
            <v>15</v>
          </cell>
          <cell r="L9">
            <v>21</v>
          </cell>
          <cell r="M9">
            <v>37</v>
          </cell>
          <cell r="O9">
            <v>55</v>
          </cell>
          <cell r="P9">
            <v>16</v>
          </cell>
          <cell r="Q9">
            <v>6</v>
          </cell>
          <cell r="R9">
            <v>15</v>
          </cell>
          <cell r="S9">
            <v>8</v>
          </cell>
          <cell r="T9" t="str">
            <v>7A343313</v>
          </cell>
        </row>
        <row r="10">
          <cell r="C10">
            <v>43344</v>
          </cell>
          <cell r="D10">
            <v>1085</v>
          </cell>
          <cell r="E10">
            <v>438</v>
          </cell>
          <cell r="F10">
            <v>39</v>
          </cell>
          <cell r="G10">
            <v>0</v>
          </cell>
          <cell r="H10">
            <v>0</v>
          </cell>
          <cell r="I10">
            <v>1562</v>
          </cell>
          <cell r="K10">
            <v>10</v>
          </cell>
          <cell r="L10">
            <v>19</v>
          </cell>
          <cell r="M10">
            <v>41</v>
          </cell>
          <cell r="O10">
            <v>74</v>
          </cell>
          <cell r="P10">
            <v>22</v>
          </cell>
          <cell r="Q10">
            <v>9</v>
          </cell>
          <cell r="R10">
            <v>10</v>
          </cell>
          <cell r="S10">
            <v>5</v>
          </cell>
          <cell r="T10" t="str">
            <v>7A343344</v>
          </cell>
        </row>
        <row r="11">
          <cell r="C11">
            <v>43374</v>
          </cell>
          <cell r="D11">
            <v>1119</v>
          </cell>
          <cell r="E11">
            <v>986</v>
          </cell>
          <cell r="F11">
            <v>98</v>
          </cell>
          <cell r="G11">
            <v>11</v>
          </cell>
          <cell r="H11">
            <v>0</v>
          </cell>
          <cell r="I11">
            <v>2214</v>
          </cell>
          <cell r="K11">
            <v>26</v>
          </cell>
          <cell r="L11">
            <v>47</v>
          </cell>
          <cell r="M11">
            <v>74</v>
          </cell>
          <cell r="O11">
            <v>52</v>
          </cell>
          <cell r="P11">
            <v>27</v>
          </cell>
          <cell r="Q11">
            <v>21</v>
          </cell>
          <cell r="R11">
            <v>26</v>
          </cell>
          <cell r="S11">
            <v>20</v>
          </cell>
          <cell r="T11" t="str">
            <v>7A343374</v>
          </cell>
        </row>
        <row r="12">
          <cell r="C12">
            <v>43405</v>
          </cell>
          <cell r="D12">
            <v>1511</v>
          </cell>
          <cell r="E12">
            <v>927</v>
          </cell>
          <cell r="F12">
            <v>81</v>
          </cell>
          <cell r="G12">
            <v>0</v>
          </cell>
          <cell r="H12">
            <v>0</v>
          </cell>
          <cell r="I12">
            <v>2519</v>
          </cell>
          <cell r="K12">
            <v>5</v>
          </cell>
          <cell r="L12">
            <v>12</v>
          </cell>
          <cell r="M12">
            <v>19</v>
          </cell>
          <cell r="O12">
            <v>11</v>
          </cell>
          <cell r="P12">
            <v>7</v>
          </cell>
          <cell r="Q12">
            <v>7</v>
          </cell>
          <cell r="R12">
            <v>5</v>
          </cell>
          <cell r="S12">
            <v>2</v>
          </cell>
          <cell r="T12" t="str">
            <v>7A343405</v>
          </cell>
        </row>
        <row r="13">
          <cell r="C13">
            <v>43435</v>
          </cell>
          <cell r="D13">
            <v>717</v>
          </cell>
          <cell r="E13">
            <v>477</v>
          </cell>
          <cell r="F13">
            <v>57</v>
          </cell>
          <cell r="G13">
            <v>0</v>
          </cell>
          <cell r="H13">
            <v>0</v>
          </cell>
          <cell r="I13">
            <v>1251</v>
          </cell>
          <cell r="K13">
            <v>4</v>
          </cell>
          <cell r="L13">
            <v>7</v>
          </cell>
          <cell r="M13">
            <v>14</v>
          </cell>
          <cell r="O13">
            <v>15</v>
          </cell>
          <cell r="P13">
            <v>7</v>
          </cell>
          <cell r="Q13">
            <v>3</v>
          </cell>
          <cell r="R13">
            <v>4</v>
          </cell>
          <cell r="S13">
            <v>2</v>
          </cell>
          <cell r="T13" t="str">
            <v>7A343435</v>
          </cell>
        </row>
        <row r="14">
          <cell r="C14">
            <v>43101</v>
          </cell>
          <cell r="D14">
            <v>762</v>
          </cell>
          <cell r="E14">
            <v>372</v>
          </cell>
          <cell r="F14">
            <v>142</v>
          </cell>
          <cell r="G14">
            <v>0</v>
          </cell>
          <cell r="H14">
            <v>0</v>
          </cell>
          <cell r="I14">
            <v>1276</v>
          </cell>
          <cell r="K14">
            <v>10</v>
          </cell>
          <cell r="L14">
            <v>16</v>
          </cell>
          <cell r="M14">
            <v>26.5</v>
          </cell>
          <cell r="O14">
            <v>22.5</v>
          </cell>
          <cell r="P14">
            <v>10.5</v>
          </cell>
          <cell r="Q14">
            <v>6</v>
          </cell>
          <cell r="R14">
            <v>10</v>
          </cell>
          <cell r="S14">
            <v>5</v>
          </cell>
          <cell r="T14" t="str">
            <v>7A643101</v>
          </cell>
        </row>
        <row r="15">
          <cell r="C15">
            <v>43132</v>
          </cell>
          <cell r="D15">
            <v>688</v>
          </cell>
          <cell r="E15">
            <v>480</v>
          </cell>
          <cell r="F15">
            <v>106</v>
          </cell>
          <cell r="G15">
            <v>0</v>
          </cell>
          <cell r="H15">
            <v>1</v>
          </cell>
          <cell r="I15">
            <v>1275</v>
          </cell>
          <cell r="K15">
            <v>8</v>
          </cell>
          <cell r="L15">
            <v>18</v>
          </cell>
          <cell r="M15">
            <v>48</v>
          </cell>
          <cell r="O15">
            <v>24</v>
          </cell>
          <cell r="P15">
            <v>30</v>
          </cell>
          <cell r="Q15">
            <v>10</v>
          </cell>
          <cell r="R15">
            <v>8</v>
          </cell>
          <cell r="S15">
            <v>5</v>
          </cell>
          <cell r="T15" t="str">
            <v>7A643132</v>
          </cell>
        </row>
        <row r="16">
          <cell r="C16">
            <v>43160</v>
          </cell>
          <cell r="D16">
            <v>925</v>
          </cell>
          <cell r="E16">
            <v>428</v>
          </cell>
          <cell r="F16">
            <v>142</v>
          </cell>
          <cell r="G16">
            <v>0</v>
          </cell>
          <cell r="H16">
            <v>0</v>
          </cell>
          <cell r="I16">
            <v>1495</v>
          </cell>
          <cell r="K16">
            <v>7</v>
          </cell>
          <cell r="L16">
            <v>17</v>
          </cell>
          <cell r="M16">
            <v>32</v>
          </cell>
          <cell r="O16">
            <v>401</v>
          </cell>
          <cell r="P16">
            <v>15</v>
          </cell>
          <cell r="Q16">
            <v>10</v>
          </cell>
          <cell r="R16">
            <v>7</v>
          </cell>
          <cell r="S16">
            <v>5</v>
          </cell>
          <cell r="T16" t="str">
            <v>7A643160</v>
          </cell>
        </row>
        <row r="17">
          <cell r="C17">
            <v>43191</v>
          </cell>
          <cell r="D17">
            <v>664</v>
          </cell>
          <cell r="E17">
            <v>375</v>
          </cell>
          <cell r="F17">
            <v>130</v>
          </cell>
          <cell r="G17">
            <v>0</v>
          </cell>
          <cell r="H17">
            <v>0</v>
          </cell>
          <cell r="I17">
            <v>1169</v>
          </cell>
          <cell r="K17">
            <v>6</v>
          </cell>
          <cell r="L17">
            <v>10</v>
          </cell>
          <cell r="M17">
            <v>15</v>
          </cell>
          <cell r="O17">
            <v>10</v>
          </cell>
          <cell r="P17">
            <v>5</v>
          </cell>
          <cell r="Q17">
            <v>4</v>
          </cell>
          <cell r="R17">
            <v>6</v>
          </cell>
          <cell r="S17">
            <v>4</v>
          </cell>
          <cell r="T17" t="str">
            <v>7A643191</v>
          </cell>
        </row>
        <row r="18">
          <cell r="C18">
            <v>43221</v>
          </cell>
          <cell r="D18">
            <v>490</v>
          </cell>
          <cell r="E18">
            <v>226</v>
          </cell>
          <cell r="F18">
            <v>102</v>
          </cell>
          <cell r="G18">
            <v>4</v>
          </cell>
          <cell r="H18">
            <v>1</v>
          </cell>
          <cell r="I18">
            <v>823</v>
          </cell>
          <cell r="K18">
            <v>6</v>
          </cell>
          <cell r="L18">
            <v>10</v>
          </cell>
          <cell r="M18">
            <v>20</v>
          </cell>
          <cell r="O18">
            <v>39</v>
          </cell>
          <cell r="P18">
            <v>10</v>
          </cell>
          <cell r="Q18">
            <v>4</v>
          </cell>
          <cell r="R18">
            <v>6</v>
          </cell>
          <cell r="S18">
            <v>3</v>
          </cell>
          <cell r="T18" t="str">
            <v>7A643221</v>
          </cell>
        </row>
        <row r="19">
          <cell r="C19">
            <v>43252</v>
          </cell>
          <cell r="D19">
            <v>560</v>
          </cell>
          <cell r="E19">
            <v>314</v>
          </cell>
          <cell r="F19">
            <v>94</v>
          </cell>
          <cell r="G19">
            <v>0</v>
          </cell>
          <cell r="H19">
            <v>0</v>
          </cell>
          <cell r="I19">
            <v>968</v>
          </cell>
          <cell r="K19">
            <v>6</v>
          </cell>
          <cell r="L19">
            <v>11</v>
          </cell>
          <cell r="M19">
            <v>20</v>
          </cell>
          <cell r="O19">
            <v>19</v>
          </cell>
          <cell r="P19">
            <v>9</v>
          </cell>
          <cell r="Q19">
            <v>5</v>
          </cell>
          <cell r="R19">
            <v>6</v>
          </cell>
          <cell r="S19">
            <v>4</v>
          </cell>
          <cell r="T19" t="str">
            <v>7A643252</v>
          </cell>
        </row>
        <row r="20">
          <cell r="C20">
            <v>43282</v>
          </cell>
          <cell r="D20">
            <v>885</v>
          </cell>
          <cell r="E20">
            <v>461</v>
          </cell>
          <cell r="F20">
            <v>173</v>
          </cell>
          <cell r="G20">
            <v>0</v>
          </cell>
          <cell r="H20">
            <v>0</v>
          </cell>
          <cell r="I20">
            <v>1519</v>
          </cell>
          <cell r="K20">
            <v>7</v>
          </cell>
          <cell r="L20">
            <v>13</v>
          </cell>
          <cell r="M20">
            <v>23</v>
          </cell>
          <cell r="O20">
            <v>37</v>
          </cell>
          <cell r="P20">
            <v>10</v>
          </cell>
          <cell r="Q20">
            <v>6</v>
          </cell>
          <cell r="R20">
            <v>7</v>
          </cell>
          <cell r="S20">
            <v>4</v>
          </cell>
          <cell r="T20" t="str">
            <v>7A643282</v>
          </cell>
        </row>
        <row r="21">
          <cell r="C21">
            <v>43313</v>
          </cell>
          <cell r="D21">
            <v>294</v>
          </cell>
          <cell r="E21">
            <v>149</v>
          </cell>
          <cell r="F21">
            <v>82</v>
          </cell>
          <cell r="G21">
            <v>0</v>
          </cell>
          <cell r="H21">
            <v>1</v>
          </cell>
          <cell r="I21">
            <v>526</v>
          </cell>
          <cell r="K21">
            <v>7</v>
          </cell>
          <cell r="L21">
            <v>17</v>
          </cell>
          <cell r="M21">
            <v>32</v>
          </cell>
          <cell r="O21">
            <v>34</v>
          </cell>
          <cell r="P21">
            <v>15</v>
          </cell>
          <cell r="Q21">
            <v>10</v>
          </cell>
          <cell r="R21">
            <v>7</v>
          </cell>
          <cell r="S21">
            <v>5</v>
          </cell>
          <cell r="T21" t="str">
            <v>7A643313</v>
          </cell>
        </row>
        <row r="22">
          <cell r="C22">
            <v>43344</v>
          </cell>
          <cell r="D22">
            <v>615</v>
          </cell>
          <cell r="E22">
            <v>291</v>
          </cell>
          <cell r="F22">
            <v>139</v>
          </cell>
          <cell r="G22">
            <v>0</v>
          </cell>
          <cell r="H22">
            <v>0</v>
          </cell>
          <cell r="I22">
            <v>1045</v>
          </cell>
          <cell r="K22">
            <v>29</v>
          </cell>
          <cell r="L22">
            <v>33</v>
          </cell>
          <cell r="M22">
            <v>43</v>
          </cell>
          <cell r="O22">
            <v>31</v>
          </cell>
          <cell r="P22">
            <v>10</v>
          </cell>
          <cell r="Q22">
            <v>4</v>
          </cell>
          <cell r="R22">
            <v>29</v>
          </cell>
          <cell r="S22">
            <v>3</v>
          </cell>
          <cell r="T22" t="str">
            <v>7A643344</v>
          </cell>
        </row>
        <row r="23">
          <cell r="C23">
            <v>43374</v>
          </cell>
          <cell r="D23">
            <v>837</v>
          </cell>
          <cell r="E23">
            <v>409</v>
          </cell>
          <cell r="F23">
            <v>190</v>
          </cell>
          <cell r="G23">
            <v>0</v>
          </cell>
          <cell r="H23">
            <v>0</v>
          </cell>
          <cell r="I23">
            <v>1436</v>
          </cell>
          <cell r="K23">
            <v>20</v>
          </cell>
          <cell r="L23">
            <v>25</v>
          </cell>
          <cell r="M23">
            <v>37</v>
          </cell>
          <cell r="O23">
            <v>103</v>
          </cell>
          <cell r="P23">
            <v>12</v>
          </cell>
          <cell r="Q23">
            <v>5</v>
          </cell>
          <cell r="R23">
            <v>20</v>
          </cell>
          <cell r="S23">
            <v>4</v>
          </cell>
          <cell r="T23" t="str">
            <v>7A643374</v>
          </cell>
        </row>
        <row r="24">
          <cell r="C24">
            <v>43405</v>
          </cell>
          <cell r="D24">
            <v>1062</v>
          </cell>
          <cell r="E24">
            <v>502</v>
          </cell>
          <cell r="F24">
            <v>226</v>
          </cell>
          <cell r="G24">
            <v>11</v>
          </cell>
          <cell r="H24">
            <v>7</v>
          </cell>
          <cell r="I24">
            <v>1808</v>
          </cell>
          <cell r="K24">
            <v>19</v>
          </cell>
          <cell r="L24">
            <v>26</v>
          </cell>
          <cell r="M24">
            <v>32</v>
          </cell>
          <cell r="O24">
            <v>21</v>
          </cell>
          <cell r="P24">
            <v>6</v>
          </cell>
          <cell r="Q24">
            <v>7</v>
          </cell>
          <cell r="R24">
            <v>19</v>
          </cell>
          <cell r="S24">
            <v>7</v>
          </cell>
          <cell r="T24" t="str">
            <v>7A643405</v>
          </cell>
        </row>
        <row r="25">
          <cell r="C25">
            <v>43435</v>
          </cell>
          <cell r="D25">
            <v>574</v>
          </cell>
          <cell r="E25">
            <v>269</v>
          </cell>
          <cell r="F25">
            <v>105</v>
          </cell>
          <cell r="G25">
            <v>0</v>
          </cell>
          <cell r="H25">
            <v>0</v>
          </cell>
          <cell r="I25">
            <v>948</v>
          </cell>
          <cell r="K25">
            <v>6</v>
          </cell>
          <cell r="L25">
            <v>10</v>
          </cell>
          <cell r="M25">
            <v>17</v>
          </cell>
          <cell r="O25">
            <v>20</v>
          </cell>
          <cell r="P25">
            <v>7</v>
          </cell>
          <cell r="Q25">
            <v>4</v>
          </cell>
          <cell r="R25">
            <v>6</v>
          </cell>
          <cell r="S25">
            <v>3</v>
          </cell>
          <cell r="T25" t="str">
            <v>7A643435</v>
          </cell>
        </row>
        <row r="26">
          <cell r="C26">
            <v>43101</v>
          </cell>
          <cell r="D26">
            <v>1537</v>
          </cell>
          <cell r="E26">
            <v>258</v>
          </cell>
          <cell r="F26">
            <v>146</v>
          </cell>
          <cell r="G26">
            <v>1</v>
          </cell>
          <cell r="H26">
            <v>2</v>
          </cell>
          <cell r="I26">
            <v>1944</v>
          </cell>
          <cell r="K26">
            <v>7</v>
          </cell>
          <cell r="L26">
            <v>24</v>
          </cell>
          <cell r="M26">
            <v>88</v>
          </cell>
          <cell r="O26">
            <v>244</v>
          </cell>
          <cell r="P26">
            <v>64</v>
          </cell>
          <cell r="Q26">
            <v>17</v>
          </cell>
          <cell r="R26">
            <v>7</v>
          </cell>
          <cell r="S26">
            <v>5</v>
          </cell>
          <cell r="T26" t="str">
            <v>7A143101</v>
          </cell>
        </row>
        <row r="27">
          <cell r="C27">
            <v>43132</v>
          </cell>
          <cell r="D27">
            <v>1302</v>
          </cell>
          <cell r="E27">
            <v>275</v>
          </cell>
          <cell r="F27">
            <v>155</v>
          </cell>
          <cell r="G27">
            <v>2</v>
          </cell>
          <cell r="H27">
            <v>1</v>
          </cell>
          <cell r="I27">
            <v>1735</v>
          </cell>
          <cell r="K27">
            <v>6</v>
          </cell>
          <cell r="L27">
            <v>20</v>
          </cell>
          <cell r="M27">
            <v>64</v>
          </cell>
          <cell r="O27">
            <v>214</v>
          </cell>
          <cell r="P27">
            <v>44</v>
          </cell>
          <cell r="Q27">
            <v>14</v>
          </cell>
          <cell r="R27">
            <v>6</v>
          </cell>
          <cell r="S27">
            <v>4</v>
          </cell>
          <cell r="T27" t="str">
            <v>7A143132</v>
          </cell>
        </row>
        <row r="28">
          <cell r="C28">
            <v>43160</v>
          </cell>
          <cell r="D28">
            <v>1303</v>
          </cell>
          <cell r="E28">
            <v>246</v>
          </cell>
          <cell r="F28">
            <v>209</v>
          </cell>
          <cell r="G28">
            <v>3</v>
          </cell>
          <cell r="H28">
            <v>0</v>
          </cell>
          <cell r="I28">
            <v>1761</v>
          </cell>
          <cell r="K28">
            <v>6</v>
          </cell>
          <cell r="L28">
            <v>22</v>
          </cell>
          <cell r="M28">
            <v>76</v>
          </cell>
          <cell r="O28">
            <v>210</v>
          </cell>
          <cell r="P28">
            <v>54</v>
          </cell>
          <cell r="Q28">
            <v>16</v>
          </cell>
          <cell r="R28">
            <v>6</v>
          </cell>
          <cell r="S28">
            <v>4</v>
          </cell>
          <cell r="T28" t="str">
            <v>7A143160</v>
          </cell>
        </row>
        <row r="29">
          <cell r="C29">
            <v>43191</v>
          </cell>
          <cell r="D29">
            <v>1698</v>
          </cell>
          <cell r="E29">
            <v>424</v>
          </cell>
          <cell r="F29">
            <v>200</v>
          </cell>
          <cell r="G29">
            <v>93</v>
          </cell>
          <cell r="H29">
            <v>1</v>
          </cell>
          <cell r="I29">
            <v>2416</v>
          </cell>
          <cell r="K29">
            <v>7</v>
          </cell>
          <cell r="L29">
            <v>26</v>
          </cell>
          <cell r="M29">
            <v>85</v>
          </cell>
          <cell r="O29">
            <v>187</v>
          </cell>
          <cell r="P29">
            <v>59</v>
          </cell>
          <cell r="Q29">
            <v>19</v>
          </cell>
          <cell r="R29">
            <v>7</v>
          </cell>
          <cell r="S29">
            <v>5</v>
          </cell>
          <cell r="T29" t="str">
            <v>7A143191</v>
          </cell>
        </row>
        <row r="30">
          <cell r="C30">
            <v>43221</v>
          </cell>
          <cell r="D30">
            <v>2062</v>
          </cell>
          <cell r="E30">
            <v>392</v>
          </cell>
          <cell r="F30">
            <v>214</v>
          </cell>
          <cell r="G30">
            <v>26</v>
          </cell>
          <cell r="H30">
            <v>2</v>
          </cell>
          <cell r="I30">
            <v>2696</v>
          </cell>
          <cell r="K30">
            <v>8</v>
          </cell>
          <cell r="L30">
            <v>43</v>
          </cell>
          <cell r="M30">
            <v>142.5</v>
          </cell>
          <cell r="O30">
            <v>259.5</v>
          </cell>
          <cell r="P30">
            <v>99.5</v>
          </cell>
          <cell r="Q30">
            <v>35</v>
          </cell>
          <cell r="R30">
            <v>8</v>
          </cell>
          <cell r="S30">
            <v>6</v>
          </cell>
          <cell r="T30" t="str">
            <v>7A143221</v>
          </cell>
        </row>
        <row r="31">
          <cell r="C31">
            <v>43252</v>
          </cell>
          <cell r="D31">
            <v>1616</v>
          </cell>
          <cell r="E31">
            <v>332</v>
          </cell>
          <cell r="F31">
            <v>181</v>
          </cell>
          <cell r="G31">
            <v>26</v>
          </cell>
          <cell r="H31">
            <v>1</v>
          </cell>
          <cell r="I31">
            <v>2156</v>
          </cell>
          <cell r="K31">
            <v>7</v>
          </cell>
          <cell r="L31">
            <v>27</v>
          </cell>
          <cell r="M31">
            <v>159</v>
          </cell>
          <cell r="O31">
            <v>344</v>
          </cell>
          <cell r="P31">
            <v>132</v>
          </cell>
          <cell r="Q31">
            <v>20</v>
          </cell>
          <cell r="R31">
            <v>7</v>
          </cell>
          <cell r="S31">
            <v>5</v>
          </cell>
          <cell r="T31" t="str">
            <v>7A143252</v>
          </cell>
        </row>
        <row r="32">
          <cell r="C32">
            <v>43282</v>
          </cell>
          <cell r="D32">
            <v>2075</v>
          </cell>
          <cell r="E32">
            <v>437</v>
          </cell>
          <cell r="F32">
            <v>302</v>
          </cell>
          <cell r="G32">
            <v>31</v>
          </cell>
          <cell r="H32">
            <v>2</v>
          </cell>
          <cell r="I32">
            <v>2847</v>
          </cell>
          <cell r="K32">
            <v>10</v>
          </cell>
          <cell r="L32">
            <v>46</v>
          </cell>
          <cell r="M32">
            <v>122</v>
          </cell>
          <cell r="O32">
            <v>196</v>
          </cell>
          <cell r="P32">
            <v>76</v>
          </cell>
          <cell r="Q32">
            <v>36</v>
          </cell>
          <cell r="R32">
            <v>10</v>
          </cell>
          <cell r="S32">
            <v>8</v>
          </cell>
          <cell r="T32" t="str">
            <v>7A143282</v>
          </cell>
        </row>
        <row r="33">
          <cell r="C33">
            <v>43313</v>
          </cell>
          <cell r="D33">
            <v>1978</v>
          </cell>
          <cell r="E33">
            <v>392</v>
          </cell>
          <cell r="F33">
            <v>235</v>
          </cell>
          <cell r="G33">
            <v>34</v>
          </cell>
          <cell r="H33">
            <v>1</v>
          </cell>
          <cell r="I33">
            <v>2640</v>
          </cell>
          <cell r="K33">
            <v>7</v>
          </cell>
          <cell r="L33">
            <v>27</v>
          </cell>
          <cell r="M33">
            <v>109</v>
          </cell>
          <cell r="O33">
            <v>257.5</v>
          </cell>
          <cell r="P33">
            <v>82</v>
          </cell>
          <cell r="Q33">
            <v>20</v>
          </cell>
          <cell r="R33">
            <v>7</v>
          </cell>
          <cell r="S33">
            <v>5</v>
          </cell>
          <cell r="T33" t="str">
            <v>7A143313</v>
          </cell>
        </row>
        <row r="34">
          <cell r="C34">
            <v>43344</v>
          </cell>
          <cell r="D34">
            <v>1623</v>
          </cell>
          <cell r="E34">
            <v>329</v>
          </cell>
          <cell r="F34">
            <v>187</v>
          </cell>
          <cell r="G34">
            <v>12</v>
          </cell>
          <cell r="H34">
            <v>10</v>
          </cell>
          <cell r="I34">
            <v>2161</v>
          </cell>
          <cell r="K34">
            <v>6</v>
          </cell>
          <cell r="L34">
            <v>22</v>
          </cell>
          <cell r="M34">
            <v>85</v>
          </cell>
          <cell r="O34">
            <v>260</v>
          </cell>
          <cell r="P34">
            <v>63</v>
          </cell>
          <cell r="Q34">
            <v>16</v>
          </cell>
          <cell r="R34">
            <v>6</v>
          </cell>
          <cell r="S34">
            <v>4</v>
          </cell>
          <cell r="T34" t="str">
            <v>7A143344</v>
          </cell>
        </row>
        <row r="35">
          <cell r="C35">
            <v>43374</v>
          </cell>
          <cell r="D35">
            <v>1862</v>
          </cell>
          <cell r="E35">
            <v>366</v>
          </cell>
          <cell r="F35">
            <v>180</v>
          </cell>
          <cell r="G35">
            <v>22</v>
          </cell>
          <cell r="H35">
            <v>4</v>
          </cell>
          <cell r="I35">
            <v>2434</v>
          </cell>
          <cell r="K35">
            <v>5</v>
          </cell>
          <cell r="L35">
            <v>16</v>
          </cell>
          <cell r="M35">
            <v>50</v>
          </cell>
          <cell r="O35">
            <v>155</v>
          </cell>
          <cell r="P35">
            <v>34</v>
          </cell>
          <cell r="Q35">
            <v>11</v>
          </cell>
          <cell r="R35">
            <v>5</v>
          </cell>
          <cell r="S35">
            <v>3</v>
          </cell>
          <cell r="T35" t="str">
            <v>7A143374</v>
          </cell>
        </row>
        <row r="36">
          <cell r="C36">
            <v>43405</v>
          </cell>
          <cell r="D36">
            <v>1713</v>
          </cell>
          <cell r="E36">
            <v>367</v>
          </cell>
          <cell r="F36">
            <v>211</v>
          </cell>
          <cell r="G36">
            <v>20</v>
          </cell>
          <cell r="H36">
            <v>8</v>
          </cell>
          <cell r="I36">
            <v>2319</v>
          </cell>
          <cell r="K36">
            <v>5</v>
          </cell>
          <cell r="L36">
            <v>18</v>
          </cell>
          <cell r="M36">
            <v>63</v>
          </cell>
          <cell r="O36">
            <v>218</v>
          </cell>
          <cell r="P36">
            <v>45</v>
          </cell>
          <cell r="Q36">
            <v>13</v>
          </cell>
          <cell r="R36">
            <v>5</v>
          </cell>
          <cell r="S36">
            <v>3</v>
          </cell>
          <cell r="T36" t="str">
            <v>7A143405</v>
          </cell>
        </row>
        <row r="37">
          <cell r="C37">
            <v>43435</v>
          </cell>
          <cell r="D37">
            <v>1563</v>
          </cell>
          <cell r="E37">
            <v>321</v>
          </cell>
          <cell r="F37">
            <v>180</v>
          </cell>
          <cell r="G37">
            <v>16</v>
          </cell>
          <cell r="H37">
            <v>3</v>
          </cell>
          <cell r="I37">
            <v>2083</v>
          </cell>
          <cell r="K37">
            <v>6</v>
          </cell>
          <cell r="L37">
            <v>20</v>
          </cell>
          <cell r="M37">
            <v>69</v>
          </cell>
          <cell r="O37">
            <v>196</v>
          </cell>
          <cell r="P37">
            <v>49</v>
          </cell>
          <cell r="Q37">
            <v>14</v>
          </cell>
          <cell r="R37">
            <v>6</v>
          </cell>
          <cell r="S37">
            <v>4</v>
          </cell>
          <cell r="T37" t="str">
            <v>7A143435</v>
          </cell>
        </row>
        <row r="38">
          <cell r="C38">
            <v>43101</v>
          </cell>
          <cell r="D38">
            <v>705</v>
          </cell>
          <cell r="E38">
            <v>403</v>
          </cell>
          <cell r="F38">
            <v>68</v>
          </cell>
          <cell r="G38">
            <v>0</v>
          </cell>
          <cell r="H38">
            <v>0</v>
          </cell>
          <cell r="I38">
            <v>1176</v>
          </cell>
          <cell r="K38">
            <v>17</v>
          </cell>
          <cell r="L38">
            <v>27</v>
          </cell>
          <cell r="M38">
            <v>46</v>
          </cell>
          <cell r="O38">
            <v>69</v>
          </cell>
          <cell r="P38">
            <v>19</v>
          </cell>
          <cell r="Q38">
            <v>10</v>
          </cell>
          <cell r="R38">
            <v>17</v>
          </cell>
          <cell r="S38">
            <v>8</v>
          </cell>
          <cell r="T38" t="str">
            <v>7A443101</v>
          </cell>
        </row>
        <row r="39">
          <cell r="C39">
            <v>43132</v>
          </cell>
          <cell r="D39">
            <v>1093</v>
          </cell>
          <cell r="E39">
            <v>608</v>
          </cell>
          <cell r="F39">
            <v>135</v>
          </cell>
          <cell r="G39">
            <v>0</v>
          </cell>
          <cell r="H39">
            <v>0</v>
          </cell>
          <cell r="I39">
            <v>1836</v>
          </cell>
          <cell r="K39">
            <v>14</v>
          </cell>
          <cell r="L39">
            <v>24</v>
          </cell>
          <cell r="M39">
            <v>47</v>
          </cell>
          <cell r="O39">
            <v>82</v>
          </cell>
          <cell r="P39">
            <v>23</v>
          </cell>
          <cell r="Q39">
            <v>10</v>
          </cell>
          <cell r="R39">
            <v>14</v>
          </cell>
          <cell r="S39">
            <v>6</v>
          </cell>
          <cell r="T39" t="str">
            <v>7A443132</v>
          </cell>
        </row>
        <row r="40">
          <cell r="C40">
            <v>43160</v>
          </cell>
          <cell r="D40">
            <v>504</v>
          </cell>
          <cell r="E40">
            <v>291</v>
          </cell>
          <cell r="F40">
            <v>61</v>
          </cell>
          <cell r="G40">
            <v>0</v>
          </cell>
          <cell r="H40">
            <v>0</v>
          </cell>
          <cell r="I40">
            <v>856</v>
          </cell>
          <cell r="K40">
            <v>10</v>
          </cell>
          <cell r="L40">
            <v>19</v>
          </cell>
          <cell r="M40">
            <v>39</v>
          </cell>
          <cell r="O40">
            <v>69</v>
          </cell>
          <cell r="P40">
            <v>20</v>
          </cell>
          <cell r="Q40">
            <v>9</v>
          </cell>
          <cell r="R40">
            <v>10</v>
          </cell>
          <cell r="S40">
            <v>4</v>
          </cell>
          <cell r="T40" t="str">
            <v>7A443160</v>
          </cell>
        </row>
        <row r="41">
          <cell r="C41">
            <v>43191</v>
          </cell>
          <cell r="D41">
            <v>970</v>
          </cell>
          <cell r="E41">
            <v>506</v>
          </cell>
          <cell r="F41">
            <v>112</v>
          </cell>
          <cell r="G41">
            <v>0</v>
          </cell>
          <cell r="H41">
            <v>0</v>
          </cell>
          <cell r="I41">
            <v>1588</v>
          </cell>
          <cell r="K41">
            <v>14</v>
          </cell>
          <cell r="L41">
            <v>23</v>
          </cell>
          <cell r="M41">
            <v>48</v>
          </cell>
          <cell r="O41">
            <v>92</v>
          </cell>
          <cell r="P41">
            <v>25</v>
          </cell>
          <cell r="Q41">
            <v>9</v>
          </cell>
          <cell r="R41">
            <v>14</v>
          </cell>
          <cell r="S41">
            <v>6</v>
          </cell>
          <cell r="T41" t="str">
            <v>7A443191</v>
          </cell>
        </row>
        <row r="42">
          <cell r="C42">
            <v>43221</v>
          </cell>
          <cell r="D42">
            <v>1125</v>
          </cell>
          <cell r="E42">
            <v>691</v>
          </cell>
          <cell r="F42">
            <v>215</v>
          </cell>
          <cell r="G42">
            <v>60</v>
          </cell>
          <cell r="H42">
            <v>3</v>
          </cell>
          <cell r="I42">
            <v>2094</v>
          </cell>
          <cell r="K42">
            <v>13</v>
          </cell>
          <cell r="L42">
            <v>37</v>
          </cell>
          <cell r="M42">
            <v>74</v>
          </cell>
          <cell r="O42">
            <v>80</v>
          </cell>
          <cell r="P42">
            <v>37</v>
          </cell>
          <cell r="Q42">
            <v>24</v>
          </cell>
          <cell r="R42">
            <v>13</v>
          </cell>
          <cell r="S42">
            <v>7</v>
          </cell>
          <cell r="T42" t="str">
            <v>7A443221</v>
          </cell>
        </row>
        <row r="43">
          <cell r="C43">
            <v>43252</v>
          </cell>
          <cell r="D43">
            <v>721</v>
          </cell>
          <cell r="E43">
            <v>355</v>
          </cell>
          <cell r="F43">
            <v>64</v>
          </cell>
          <cell r="G43">
            <v>1</v>
          </cell>
          <cell r="H43">
            <v>0</v>
          </cell>
          <cell r="I43">
            <v>1141</v>
          </cell>
          <cell r="K43">
            <v>9</v>
          </cell>
          <cell r="L43">
            <v>16</v>
          </cell>
          <cell r="M43">
            <v>32</v>
          </cell>
          <cell r="O43">
            <v>68</v>
          </cell>
          <cell r="P43">
            <v>16</v>
          </cell>
          <cell r="Q43">
            <v>7</v>
          </cell>
          <cell r="R43">
            <v>9</v>
          </cell>
          <cell r="S43">
            <v>3</v>
          </cell>
          <cell r="T43" t="str">
            <v>7A443252</v>
          </cell>
        </row>
        <row r="44">
          <cell r="C44">
            <v>43282</v>
          </cell>
          <cell r="D44">
            <v>837</v>
          </cell>
          <cell r="E44">
            <v>421</v>
          </cell>
          <cell r="F44">
            <v>61</v>
          </cell>
          <cell r="G44">
            <v>7</v>
          </cell>
          <cell r="H44">
            <v>0</v>
          </cell>
          <cell r="I44">
            <v>1326</v>
          </cell>
          <cell r="K44">
            <v>11</v>
          </cell>
          <cell r="L44">
            <v>20</v>
          </cell>
          <cell r="M44">
            <v>40</v>
          </cell>
          <cell r="O44">
            <v>79</v>
          </cell>
          <cell r="P44">
            <v>20</v>
          </cell>
          <cell r="Q44">
            <v>9</v>
          </cell>
          <cell r="R44">
            <v>11</v>
          </cell>
          <cell r="S44">
            <v>5</v>
          </cell>
          <cell r="T44" t="str">
            <v>7A443282</v>
          </cell>
        </row>
        <row r="45">
          <cell r="C45">
            <v>43313</v>
          </cell>
          <cell r="D45">
            <v>993</v>
          </cell>
          <cell r="E45">
            <v>558</v>
          </cell>
          <cell r="F45">
            <v>98</v>
          </cell>
          <cell r="G45">
            <v>0</v>
          </cell>
          <cell r="H45">
            <v>0</v>
          </cell>
          <cell r="I45">
            <v>1649</v>
          </cell>
          <cell r="K45">
            <v>13</v>
          </cell>
          <cell r="L45">
            <v>24</v>
          </cell>
          <cell r="M45">
            <v>48</v>
          </cell>
          <cell r="O45">
            <v>90</v>
          </cell>
          <cell r="P45">
            <v>24</v>
          </cell>
          <cell r="Q45">
            <v>11</v>
          </cell>
          <cell r="R45">
            <v>13</v>
          </cell>
          <cell r="S45">
            <v>6</v>
          </cell>
          <cell r="T45" t="str">
            <v>7A443313</v>
          </cell>
        </row>
        <row r="46">
          <cell r="C46">
            <v>43344</v>
          </cell>
          <cell r="D46">
            <v>336</v>
          </cell>
          <cell r="E46">
            <v>182</v>
          </cell>
          <cell r="F46">
            <v>36</v>
          </cell>
          <cell r="G46">
            <v>6</v>
          </cell>
          <cell r="H46">
            <v>0</v>
          </cell>
          <cell r="I46">
            <v>560</v>
          </cell>
          <cell r="K46">
            <v>9</v>
          </cell>
          <cell r="L46">
            <v>17.5</v>
          </cell>
          <cell r="M46">
            <v>37</v>
          </cell>
          <cell r="O46">
            <v>77.5</v>
          </cell>
          <cell r="P46">
            <v>19.5</v>
          </cell>
          <cell r="Q46">
            <v>8.5</v>
          </cell>
          <cell r="R46">
            <v>9</v>
          </cell>
          <cell r="S46">
            <v>4</v>
          </cell>
          <cell r="T46" t="str">
            <v>7A443344</v>
          </cell>
        </row>
        <row r="47">
          <cell r="C47">
            <v>43374</v>
          </cell>
          <cell r="D47">
            <v>1453</v>
          </cell>
          <cell r="E47">
            <v>760</v>
          </cell>
          <cell r="F47">
            <v>136</v>
          </cell>
          <cell r="G47">
            <v>0</v>
          </cell>
          <cell r="H47">
            <v>0</v>
          </cell>
          <cell r="I47">
            <v>2349</v>
          </cell>
          <cell r="K47">
            <v>17</v>
          </cell>
          <cell r="L47">
            <v>27</v>
          </cell>
          <cell r="M47">
            <v>51</v>
          </cell>
          <cell r="O47">
            <v>72</v>
          </cell>
          <cell r="P47">
            <v>24</v>
          </cell>
          <cell r="Q47">
            <v>10</v>
          </cell>
          <cell r="R47">
            <v>17</v>
          </cell>
          <cell r="S47">
            <v>8</v>
          </cell>
          <cell r="T47" t="str">
            <v>7A443374</v>
          </cell>
        </row>
        <row r="48">
          <cell r="C48">
            <v>43405</v>
          </cell>
          <cell r="D48">
            <v>1086</v>
          </cell>
          <cell r="E48">
            <v>642</v>
          </cell>
          <cell r="F48">
            <v>157</v>
          </cell>
          <cell r="G48">
            <v>14</v>
          </cell>
          <cell r="H48">
            <v>0</v>
          </cell>
          <cell r="I48">
            <v>1899</v>
          </cell>
          <cell r="K48">
            <v>14</v>
          </cell>
          <cell r="L48">
            <v>34</v>
          </cell>
          <cell r="M48">
            <v>69</v>
          </cell>
          <cell r="O48">
            <v>81</v>
          </cell>
          <cell r="P48">
            <v>35</v>
          </cell>
          <cell r="Q48">
            <v>20</v>
          </cell>
          <cell r="R48">
            <v>14</v>
          </cell>
          <cell r="S48">
            <v>6</v>
          </cell>
          <cell r="T48" t="str">
            <v>7A443405</v>
          </cell>
        </row>
        <row r="49">
          <cell r="C49">
            <v>43435</v>
          </cell>
          <cell r="D49">
            <v>518</v>
          </cell>
          <cell r="E49">
            <v>307</v>
          </cell>
          <cell r="F49">
            <v>66</v>
          </cell>
          <cell r="G49">
            <v>0</v>
          </cell>
          <cell r="H49">
            <v>0</v>
          </cell>
          <cell r="I49">
            <v>891</v>
          </cell>
          <cell r="K49">
            <v>17</v>
          </cell>
          <cell r="L49">
            <v>26</v>
          </cell>
          <cell r="M49">
            <v>45</v>
          </cell>
          <cell r="O49">
            <v>102</v>
          </cell>
          <cell r="P49">
            <v>19</v>
          </cell>
          <cell r="Q49">
            <v>9</v>
          </cell>
          <cell r="R49">
            <v>17</v>
          </cell>
          <cell r="S49">
            <v>5</v>
          </cell>
          <cell r="T49" t="str">
            <v>7A443435</v>
          </cell>
        </row>
        <row r="50">
          <cell r="C50">
            <v>43101</v>
          </cell>
          <cell r="D50">
            <v>297</v>
          </cell>
          <cell r="E50">
            <v>243</v>
          </cell>
          <cell r="F50">
            <v>62</v>
          </cell>
          <cell r="G50">
            <v>6</v>
          </cell>
          <cell r="H50">
            <v>0</v>
          </cell>
          <cell r="I50">
            <v>608</v>
          </cell>
          <cell r="K50">
            <v>13</v>
          </cell>
          <cell r="L50">
            <v>23</v>
          </cell>
          <cell r="M50">
            <v>49.5</v>
          </cell>
          <cell r="O50">
            <v>167.5</v>
          </cell>
          <cell r="P50">
            <v>26.5</v>
          </cell>
          <cell r="Q50">
            <v>10</v>
          </cell>
          <cell r="R50">
            <v>13</v>
          </cell>
          <cell r="S50">
            <v>10</v>
          </cell>
          <cell r="T50" t="str">
            <v>7A543101</v>
          </cell>
        </row>
        <row r="51">
          <cell r="C51">
            <v>43132</v>
          </cell>
          <cell r="D51">
            <v>307</v>
          </cell>
          <cell r="E51">
            <v>203</v>
          </cell>
          <cell r="F51">
            <v>54</v>
          </cell>
          <cell r="G51">
            <v>0</v>
          </cell>
          <cell r="H51">
            <v>0</v>
          </cell>
          <cell r="I51">
            <v>564</v>
          </cell>
          <cell r="K51">
            <v>13</v>
          </cell>
          <cell r="L51">
            <v>21.5</v>
          </cell>
          <cell r="M51">
            <v>33</v>
          </cell>
          <cell r="O51">
            <v>31</v>
          </cell>
          <cell r="P51">
            <v>11.5</v>
          </cell>
          <cell r="Q51">
            <v>8.5</v>
          </cell>
          <cell r="R51">
            <v>13</v>
          </cell>
          <cell r="S51">
            <v>8</v>
          </cell>
          <cell r="T51" t="str">
            <v>7A543132</v>
          </cell>
        </row>
        <row r="52">
          <cell r="C52">
            <v>43160</v>
          </cell>
          <cell r="D52">
            <v>320</v>
          </cell>
          <cell r="E52">
            <v>258</v>
          </cell>
          <cell r="F52">
            <v>128</v>
          </cell>
          <cell r="G52">
            <v>12</v>
          </cell>
          <cell r="H52">
            <v>0</v>
          </cell>
          <cell r="I52">
            <v>718</v>
          </cell>
          <cell r="K52">
            <v>11</v>
          </cell>
          <cell r="L52">
            <v>23</v>
          </cell>
          <cell r="M52">
            <v>68</v>
          </cell>
          <cell r="O52">
            <v>77</v>
          </cell>
          <cell r="P52">
            <v>45</v>
          </cell>
          <cell r="Q52">
            <v>12</v>
          </cell>
          <cell r="R52">
            <v>11</v>
          </cell>
          <cell r="S52">
            <v>8</v>
          </cell>
          <cell r="T52" t="str">
            <v>7A543160</v>
          </cell>
        </row>
        <row r="53">
          <cell r="C53">
            <v>43191</v>
          </cell>
          <cell r="D53">
            <v>296</v>
          </cell>
          <cell r="E53">
            <v>199</v>
          </cell>
          <cell r="F53">
            <v>66</v>
          </cell>
          <cell r="G53">
            <v>0</v>
          </cell>
          <cell r="H53">
            <v>0</v>
          </cell>
          <cell r="I53">
            <v>561</v>
          </cell>
          <cell r="K53">
            <v>15</v>
          </cell>
          <cell r="L53">
            <v>27</v>
          </cell>
          <cell r="M53">
            <v>50</v>
          </cell>
          <cell r="O53">
            <v>76</v>
          </cell>
          <cell r="P53">
            <v>23</v>
          </cell>
          <cell r="Q53">
            <v>12</v>
          </cell>
          <cell r="R53">
            <v>15</v>
          </cell>
          <cell r="S53">
            <v>10</v>
          </cell>
          <cell r="T53" t="str">
            <v>7A543191</v>
          </cell>
        </row>
        <row r="54">
          <cell r="C54">
            <v>43221</v>
          </cell>
          <cell r="D54">
            <v>326</v>
          </cell>
          <cell r="E54">
            <v>158</v>
          </cell>
          <cell r="F54">
            <v>106</v>
          </cell>
          <cell r="G54">
            <v>4</v>
          </cell>
          <cell r="H54">
            <v>0</v>
          </cell>
          <cell r="I54">
            <v>594</v>
          </cell>
          <cell r="K54">
            <v>17</v>
          </cell>
          <cell r="L54">
            <v>39</v>
          </cell>
          <cell r="M54">
            <v>68</v>
          </cell>
          <cell r="O54">
            <v>75</v>
          </cell>
          <cell r="P54">
            <v>29</v>
          </cell>
          <cell r="Q54">
            <v>22</v>
          </cell>
          <cell r="R54">
            <v>17</v>
          </cell>
          <cell r="S54">
            <v>11</v>
          </cell>
          <cell r="T54" t="str">
            <v>7A543221</v>
          </cell>
        </row>
        <row r="55">
          <cell r="C55">
            <v>43252</v>
          </cell>
          <cell r="D55">
            <v>214</v>
          </cell>
          <cell r="E55">
            <v>121</v>
          </cell>
          <cell r="F55">
            <v>61</v>
          </cell>
          <cell r="G55">
            <v>0</v>
          </cell>
          <cell r="H55">
            <v>0</v>
          </cell>
          <cell r="I55">
            <v>396</v>
          </cell>
          <cell r="K55">
            <v>13</v>
          </cell>
          <cell r="L55">
            <v>25</v>
          </cell>
          <cell r="M55">
            <v>47</v>
          </cell>
          <cell r="O55">
            <v>55</v>
          </cell>
          <cell r="P55">
            <v>22</v>
          </cell>
          <cell r="Q55">
            <v>12</v>
          </cell>
          <cell r="R55">
            <v>13</v>
          </cell>
          <cell r="S55">
            <v>9</v>
          </cell>
          <cell r="T55" t="str">
            <v>7A543252</v>
          </cell>
        </row>
        <row r="56">
          <cell r="C56">
            <v>43282</v>
          </cell>
          <cell r="D56">
            <v>450</v>
          </cell>
          <cell r="E56">
            <v>164</v>
          </cell>
          <cell r="F56">
            <v>57</v>
          </cell>
          <cell r="G56">
            <v>0</v>
          </cell>
          <cell r="H56">
            <v>0</v>
          </cell>
          <cell r="I56">
            <v>671</v>
          </cell>
          <cell r="K56">
            <v>15</v>
          </cell>
          <cell r="L56">
            <v>29</v>
          </cell>
          <cell r="M56">
            <v>53</v>
          </cell>
          <cell r="O56">
            <v>40</v>
          </cell>
          <cell r="P56">
            <v>24</v>
          </cell>
          <cell r="Q56">
            <v>14</v>
          </cell>
          <cell r="R56">
            <v>15</v>
          </cell>
          <cell r="S56">
            <v>10</v>
          </cell>
          <cell r="T56" t="str">
            <v>7A543282</v>
          </cell>
        </row>
        <row r="57">
          <cell r="C57">
            <v>43313</v>
          </cell>
          <cell r="D57">
            <v>5</v>
          </cell>
          <cell r="E57">
            <v>347</v>
          </cell>
          <cell r="F57">
            <v>117</v>
          </cell>
          <cell r="G57">
            <v>0</v>
          </cell>
          <cell r="H57">
            <v>0</v>
          </cell>
          <cell r="I57">
            <v>469</v>
          </cell>
          <cell r="K57">
            <v>33</v>
          </cell>
          <cell r="L57">
            <v>56</v>
          </cell>
          <cell r="M57">
            <v>76</v>
          </cell>
          <cell r="O57">
            <v>25</v>
          </cell>
          <cell r="P57">
            <v>20</v>
          </cell>
          <cell r="Q57">
            <v>23</v>
          </cell>
          <cell r="R57">
            <v>33</v>
          </cell>
          <cell r="S57">
            <v>22</v>
          </cell>
          <cell r="T57" t="str">
            <v>7A543313</v>
          </cell>
        </row>
        <row r="58">
          <cell r="C58">
            <v>43344</v>
          </cell>
          <cell r="D58">
            <v>344</v>
          </cell>
          <cell r="E58">
            <v>222</v>
          </cell>
          <cell r="F58">
            <v>99</v>
          </cell>
          <cell r="G58">
            <v>2</v>
          </cell>
          <cell r="H58">
            <v>0</v>
          </cell>
          <cell r="I58">
            <v>667</v>
          </cell>
          <cell r="K58">
            <v>13</v>
          </cell>
          <cell r="L58">
            <v>24</v>
          </cell>
          <cell r="M58">
            <v>44</v>
          </cell>
          <cell r="O58">
            <v>51</v>
          </cell>
          <cell r="P58">
            <v>20</v>
          </cell>
          <cell r="Q58">
            <v>11</v>
          </cell>
          <cell r="R58">
            <v>13</v>
          </cell>
          <cell r="S58">
            <v>9</v>
          </cell>
          <cell r="T58" t="str">
            <v>7A543344</v>
          </cell>
        </row>
        <row r="59">
          <cell r="C59">
            <v>43374</v>
          </cell>
          <cell r="D59">
            <v>272</v>
          </cell>
          <cell r="E59">
            <v>290</v>
          </cell>
          <cell r="F59">
            <v>91</v>
          </cell>
          <cell r="G59">
            <v>0</v>
          </cell>
          <cell r="H59">
            <v>0</v>
          </cell>
          <cell r="I59">
            <v>653</v>
          </cell>
          <cell r="K59">
            <v>12</v>
          </cell>
          <cell r="L59">
            <v>30</v>
          </cell>
          <cell r="M59">
            <v>55</v>
          </cell>
          <cell r="O59">
            <v>66</v>
          </cell>
          <cell r="P59">
            <v>25</v>
          </cell>
          <cell r="Q59">
            <v>18</v>
          </cell>
          <cell r="R59">
            <v>12</v>
          </cell>
          <cell r="S59">
            <v>8</v>
          </cell>
          <cell r="T59" t="str">
            <v>7A543374</v>
          </cell>
        </row>
        <row r="60">
          <cell r="C60">
            <v>43405</v>
          </cell>
          <cell r="D60">
            <v>450</v>
          </cell>
          <cell r="E60">
            <v>269</v>
          </cell>
          <cell r="F60">
            <v>104</v>
          </cell>
          <cell r="G60">
            <v>2</v>
          </cell>
          <cell r="H60">
            <v>0</v>
          </cell>
          <cell r="I60">
            <v>825</v>
          </cell>
          <cell r="K60">
            <v>60</v>
          </cell>
          <cell r="L60">
            <v>89</v>
          </cell>
          <cell r="M60">
            <v>122</v>
          </cell>
          <cell r="O60">
            <v>37</v>
          </cell>
          <cell r="P60">
            <v>33</v>
          </cell>
          <cell r="Q60">
            <v>29</v>
          </cell>
          <cell r="R60">
            <v>60</v>
          </cell>
          <cell r="S60">
            <v>16</v>
          </cell>
          <cell r="T60" t="str">
            <v>7A543405</v>
          </cell>
        </row>
        <row r="61">
          <cell r="C61">
            <v>43435</v>
          </cell>
          <cell r="D61">
            <v>568</v>
          </cell>
          <cell r="E61">
            <v>478</v>
          </cell>
          <cell r="F61">
            <v>134</v>
          </cell>
          <cell r="G61">
            <v>0</v>
          </cell>
          <cell r="H61">
            <v>0</v>
          </cell>
          <cell r="I61">
            <v>1180</v>
          </cell>
          <cell r="K61">
            <v>15</v>
          </cell>
          <cell r="L61">
            <v>30</v>
          </cell>
          <cell r="M61">
            <v>47</v>
          </cell>
          <cell r="O61">
            <v>52</v>
          </cell>
          <cell r="P61">
            <v>17</v>
          </cell>
          <cell r="Q61">
            <v>15</v>
          </cell>
          <cell r="R61">
            <v>15</v>
          </cell>
          <cell r="S61">
            <v>10</v>
          </cell>
          <cell r="T61" t="str">
            <v>7A543435</v>
          </cell>
        </row>
        <row r="62">
          <cell r="C62">
            <v>43101</v>
          </cell>
          <cell r="D62">
            <v>408</v>
          </cell>
          <cell r="E62">
            <v>244</v>
          </cell>
          <cell r="F62">
            <v>90</v>
          </cell>
          <cell r="G62">
            <v>0</v>
          </cell>
          <cell r="H62">
            <v>0</v>
          </cell>
          <cell r="I62">
            <v>742</v>
          </cell>
          <cell r="K62">
            <v>15</v>
          </cell>
          <cell r="L62">
            <v>20</v>
          </cell>
          <cell r="M62">
            <v>24</v>
          </cell>
          <cell r="O62">
            <v>3</v>
          </cell>
          <cell r="P62">
            <v>4</v>
          </cell>
          <cell r="Q62">
            <v>5</v>
          </cell>
          <cell r="R62">
            <v>15</v>
          </cell>
          <cell r="S62">
            <v>8</v>
          </cell>
          <cell r="T62" t="str">
            <v>7A243101</v>
          </cell>
        </row>
        <row r="63">
          <cell r="C63">
            <v>43132</v>
          </cell>
          <cell r="D63">
            <v>659</v>
          </cell>
          <cell r="E63">
            <v>410</v>
          </cell>
          <cell r="F63">
            <v>125</v>
          </cell>
          <cell r="G63">
            <v>0</v>
          </cell>
          <cell r="H63">
            <v>0</v>
          </cell>
          <cell r="I63">
            <v>1194</v>
          </cell>
          <cell r="K63">
            <v>8</v>
          </cell>
          <cell r="L63">
            <v>12</v>
          </cell>
          <cell r="M63">
            <v>22</v>
          </cell>
          <cell r="O63">
            <v>4</v>
          </cell>
          <cell r="P63">
            <v>10</v>
          </cell>
          <cell r="Q63">
            <v>4</v>
          </cell>
          <cell r="R63">
            <v>8</v>
          </cell>
          <cell r="S63">
            <v>4</v>
          </cell>
          <cell r="T63" t="str">
            <v>7A243132</v>
          </cell>
        </row>
        <row r="64">
          <cell r="C64">
            <v>43160</v>
          </cell>
          <cell r="D64">
            <v>390</v>
          </cell>
          <cell r="E64">
            <v>273</v>
          </cell>
          <cell r="F64">
            <v>85</v>
          </cell>
          <cell r="G64">
            <v>0</v>
          </cell>
          <cell r="H64">
            <v>0</v>
          </cell>
          <cell r="I64">
            <v>748</v>
          </cell>
          <cell r="K64">
            <v>11</v>
          </cell>
          <cell r="L64">
            <v>13</v>
          </cell>
          <cell r="M64">
            <v>15</v>
          </cell>
          <cell r="O64">
            <v>2</v>
          </cell>
          <cell r="P64">
            <v>2</v>
          </cell>
          <cell r="Q64">
            <v>2</v>
          </cell>
          <cell r="R64">
            <v>11</v>
          </cell>
          <cell r="S64">
            <v>1</v>
          </cell>
          <cell r="T64" t="str">
            <v>7A243160</v>
          </cell>
        </row>
        <row r="65">
          <cell r="C65">
            <v>43191</v>
          </cell>
          <cell r="D65">
            <v>467</v>
          </cell>
          <cell r="E65">
            <v>376</v>
          </cell>
          <cell r="F65">
            <v>126</v>
          </cell>
          <cell r="G65">
            <v>0</v>
          </cell>
          <cell r="H65">
            <v>0</v>
          </cell>
          <cell r="I65">
            <v>969</v>
          </cell>
          <cell r="K65">
            <v>6</v>
          </cell>
          <cell r="L65">
            <v>7</v>
          </cell>
          <cell r="M65">
            <v>10</v>
          </cell>
          <cell r="O65">
            <v>4</v>
          </cell>
          <cell r="P65">
            <v>3</v>
          </cell>
          <cell r="Q65">
            <v>1</v>
          </cell>
          <cell r="R65">
            <v>6</v>
          </cell>
          <cell r="S65">
            <v>3</v>
          </cell>
          <cell r="T65" t="str">
            <v>7A243191</v>
          </cell>
        </row>
        <row r="66">
          <cell r="C66">
            <v>43221</v>
          </cell>
          <cell r="D66">
            <v>389</v>
          </cell>
          <cell r="E66">
            <v>277</v>
          </cell>
          <cell r="F66">
            <v>129</v>
          </cell>
          <cell r="G66">
            <v>3</v>
          </cell>
          <cell r="H66">
            <v>0</v>
          </cell>
          <cell r="I66">
            <v>798</v>
          </cell>
          <cell r="K66">
            <v>5</v>
          </cell>
          <cell r="L66">
            <v>7</v>
          </cell>
          <cell r="M66">
            <v>9</v>
          </cell>
          <cell r="O66">
            <v>110</v>
          </cell>
          <cell r="P66">
            <v>2</v>
          </cell>
          <cell r="Q66">
            <v>2</v>
          </cell>
          <cell r="R66">
            <v>5</v>
          </cell>
          <cell r="S66">
            <v>2</v>
          </cell>
          <cell r="T66" t="str">
            <v>7A243221</v>
          </cell>
        </row>
        <row r="67">
          <cell r="C67">
            <v>43252</v>
          </cell>
          <cell r="D67">
            <v>115</v>
          </cell>
          <cell r="E67">
            <v>85</v>
          </cell>
          <cell r="F67">
            <v>40</v>
          </cell>
          <cell r="G67">
            <v>0</v>
          </cell>
          <cell r="H67">
            <v>0</v>
          </cell>
          <cell r="I67">
            <v>240</v>
          </cell>
          <cell r="K67">
            <v>11</v>
          </cell>
          <cell r="L67">
            <v>13</v>
          </cell>
          <cell r="M67">
            <v>16</v>
          </cell>
          <cell r="O67">
            <v>1</v>
          </cell>
          <cell r="P67">
            <v>3</v>
          </cell>
          <cell r="Q67">
            <v>2</v>
          </cell>
          <cell r="R67">
            <v>11</v>
          </cell>
          <cell r="S67">
            <v>2</v>
          </cell>
          <cell r="T67" t="str">
            <v>7A243252</v>
          </cell>
        </row>
        <row r="68">
          <cell r="C68">
            <v>43282</v>
          </cell>
          <cell r="D68">
            <v>446</v>
          </cell>
          <cell r="E68">
            <v>315</v>
          </cell>
          <cell r="F68">
            <v>102</v>
          </cell>
          <cell r="G68">
            <v>0</v>
          </cell>
          <cell r="H68">
            <v>0</v>
          </cell>
          <cell r="I68">
            <v>863</v>
          </cell>
          <cell r="K68">
            <v>7</v>
          </cell>
          <cell r="L68">
            <v>11</v>
          </cell>
          <cell r="M68">
            <v>19</v>
          </cell>
          <cell r="O68">
            <v>4</v>
          </cell>
          <cell r="P68">
            <v>8</v>
          </cell>
          <cell r="Q68">
            <v>4</v>
          </cell>
          <cell r="R68">
            <v>7</v>
          </cell>
          <cell r="S68">
            <v>2</v>
          </cell>
          <cell r="T68" t="str">
            <v>7A243282</v>
          </cell>
        </row>
        <row r="69">
          <cell r="C69">
            <v>43313</v>
          </cell>
          <cell r="D69">
            <v>223</v>
          </cell>
          <cell r="E69">
            <v>131</v>
          </cell>
          <cell r="F69">
            <v>46</v>
          </cell>
          <cell r="G69">
            <v>1</v>
          </cell>
          <cell r="H69">
            <v>0</v>
          </cell>
          <cell r="I69">
            <v>401</v>
          </cell>
          <cell r="K69">
            <v>12</v>
          </cell>
          <cell r="L69">
            <v>16</v>
          </cell>
          <cell r="M69">
            <v>18</v>
          </cell>
          <cell r="O69">
            <v>3</v>
          </cell>
          <cell r="P69">
            <v>2</v>
          </cell>
          <cell r="Q69">
            <v>4</v>
          </cell>
          <cell r="R69">
            <v>12</v>
          </cell>
          <cell r="S69">
            <v>2</v>
          </cell>
          <cell r="T69" t="str">
            <v>7A243313</v>
          </cell>
        </row>
        <row r="70">
          <cell r="C70">
            <v>43344</v>
          </cell>
          <cell r="D70">
            <v>439</v>
          </cell>
          <cell r="E70">
            <v>251</v>
          </cell>
          <cell r="F70">
            <v>111</v>
          </cell>
          <cell r="G70">
            <v>0</v>
          </cell>
          <cell r="H70">
            <v>0</v>
          </cell>
          <cell r="I70">
            <v>801</v>
          </cell>
          <cell r="K70">
            <v>8</v>
          </cell>
          <cell r="L70">
            <v>13</v>
          </cell>
          <cell r="M70">
            <v>17</v>
          </cell>
          <cell r="O70">
            <v>5</v>
          </cell>
          <cell r="P70">
            <v>4</v>
          </cell>
          <cell r="Q70">
            <v>5</v>
          </cell>
          <cell r="R70">
            <v>8</v>
          </cell>
          <cell r="S70">
            <v>4</v>
          </cell>
          <cell r="T70" t="str">
            <v>7A243344</v>
          </cell>
        </row>
        <row r="71">
          <cell r="C71">
            <v>43374</v>
          </cell>
          <cell r="D71">
            <v>229</v>
          </cell>
          <cell r="E71">
            <v>147</v>
          </cell>
          <cell r="F71">
            <v>72</v>
          </cell>
          <cell r="G71">
            <v>0</v>
          </cell>
          <cell r="H71">
            <v>0</v>
          </cell>
          <cell r="I71">
            <v>448</v>
          </cell>
          <cell r="K71">
            <v>7</v>
          </cell>
          <cell r="L71">
            <v>10</v>
          </cell>
          <cell r="M71">
            <v>12</v>
          </cell>
          <cell r="O71">
            <v>3</v>
          </cell>
          <cell r="P71">
            <v>2</v>
          </cell>
          <cell r="Q71">
            <v>3</v>
          </cell>
          <cell r="R71">
            <v>7</v>
          </cell>
          <cell r="S71">
            <v>3</v>
          </cell>
          <cell r="T71" t="str">
            <v>7A243374</v>
          </cell>
        </row>
        <row r="72">
          <cell r="C72">
            <v>43405</v>
          </cell>
          <cell r="D72">
            <v>702</v>
          </cell>
          <cell r="E72">
            <v>493</v>
          </cell>
          <cell r="F72">
            <v>167</v>
          </cell>
          <cell r="G72">
            <v>12</v>
          </cell>
          <cell r="H72">
            <v>2</v>
          </cell>
          <cell r="I72">
            <v>1376</v>
          </cell>
          <cell r="K72">
            <v>14</v>
          </cell>
          <cell r="L72">
            <v>19</v>
          </cell>
          <cell r="M72">
            <v>30</v>
          </cell>
          <cell r="O72">
            <v>106</v>
          </cell>
          <cell r="P72">
            <v>11</v>
          </cell>
          <cell r="Q72">
            <v>5</v>
          </cell>
          <cell r="R72">
            <v>14</v>
          </cell>
          <cell r="S72">
            <v>4</v>
          </cell>
          <cell r="T72" t="str">
            <v>7A243405</v>
          </cell>
        </row>
        <row r="73">
          <cell r="C73">
            <v>43435</v>
          </cell>
          <cell r="D73">
            <v>207</v>
          </cell>
          <cell r="E73">
            <v>108</v>
          </cell>
          <cell r="F73">
            <v>40</v>
          </cell>
          <cell r="G73">
            <v>0</v>
          </cell>
          <cell r="H73">
            <v>0</v>
          </cell>
          <cell r="I73">
            <v>355</v>
          </cell>
          <cell r="K73">
            <v>10</v>
          </cell>
          <cell r="L73">
            <v>13</v>
          </cell>
          <cell r="M73">
            <v>14</v>
          </cell>
          <cell r="O73">
            <v>3</v>
          </cell>
          <cell r="P73">
            <v>1</v>
          </cell>
          <cell r="Q73">
            <v>3</v>
          </cell>
          <cell r="R73">
            <v>10</v>
          </cell>
          <cell r="S73">
            <v>3</v>
          </cell>
          <cell r="T73" t="str">
            <v>7A243435</v>
          </cell>
        </row>
        <row r="74">
          <cell r="C74">
            <v>43101</v>
          </cell>
          <cell r="D74">
            <v>58</v>
          </cell>
          <cell r="E74">
            <v>34</v>
          </cell>
          <cell r="F74">
            <v>30</v>
          </cell>
          <cell r="G74">
            <v>2</v>
          </cell>
          <cell r="H74">
            <v>3</v>
          </cell>
          <cell r="I74">
            <v>127</v>
          </cell>
          <cell r="K74">
            <v>30</v>
          </cell>
          <cell r="L74">
            <v>37</v>
          </cell>
          <cell r="M74">
            <v>39</v>
          </cell>
          <cell r="O74">
            <v>7</v>
          </cell>
          <cell r="P74">
            <v>2</v>
          </cell>
          <cell r="Q74">
            <v>7</v>
          </cell>
          <cell r="R74">
            <v>30</v>
          </cell>
          <cell r="S74">
            <v>4</v>
          </cell>
          <cell r="T74" t="str">
            <v>7A743101</v>
          </cell>
        </row>
        <row r="75">
          <cell r="C75">
            <v>43132</v>
          </cell>
          <cell r="D75">
            <v>0</v>
          </cell>
          <cell r="E75">
            <v>0</v>
          </cell>
          <cell r="F75">
            <v>0</v>
          </cell>
          <cell r="G75">
            <v>0</v>
          </cell>
          <cell r="H75">
            <v>0</v>
          </cell>
          <cell r="I75">
            <v>0</v>
          </cell>
          <cell r="T75" t="str">
            <v>7A743132</v>
          </cell>
        </row>
        <row r="76">
          <cell r="C76">
            <v>43160</v>
          </cell>
          <cell r="D76">
            <v>53</v>
          </cell>
          <cell r="E76">
            <v>52</v>
          </cell>
          <cell r="F76">
            <v>22</v>
          </cell>
          <cell r="G76">
            <v>0</v>
          </cell>
          <cell r="H76">
            <v>3</v>
          </cell>
          <cell r="I76">
            <v>130</v>
          </cell>
          <cell r="K76">
            <v>41</v>
          </cell>
          <cell r="L76">
            <v>48</v>
          </cell>
          <cell r="M76">
            <v>53</v>
          </cell>
          <cell r="O76">
            <v>6</v>
          </cell>
          <cell r="P76">
            <v>5</v>
          </cell>
          <cell r="Q76">
            <v>7</v>
          </cell>
          <cell r="R76">
            <v>41</v>
          </cell>
          <cell r="S76">
            <v>4</v>
          </cell>
          <cell r="T76" t="str">
            <v>7A743160</v>
          </cell>
        </row>
        <row r="77">
          <cell r="C77">
            <v>43191</v>
          </cell>
          <cell r="D77">
            <v>2</v>
          </cell>
          <cell r="E77">
            <v>0</v>
          </cell>
          <cell r="F77">
            <v>0</v>
          </cell>
          <cell r="G77">
            <v>0</v>
          </cell>
          <cell r="H77">
            <v>0</v>
          </cell>
          <cell r="I77">
            <v>2</v>
          </cell>
          <cell r="K77">
            <v>0</v>
          </cell>
          <cell r="L77">
            <v>0.5</v>
          </cell>
          <cell r="M77">
            <v>1</v>
          </cell>
          <cell r="O77">
            <v>0</v>
          </cell>
          <cell r="P77">
            <v>0.5</v>
          </cell>
          <cell r="Q77">
            <v>0.5</v>
          </cell>
          <cell r="R77">
            <v>0</v>
          </cell>
          <cell r="S77">
            <v>0</v>
          </cell>
          <cell r="T77" t="str">
            <v>7A743191</v>
          </cell>
        </row>
        <row r="78">
          <cell r="C78">
            <v>43221</v>
          </cell>
          <cell r="D78">
            <v>220</v>
          </cell>
          <cell r="E78">
            <v>191</v>
          </cell>
          <cell r="F78">
            <v>107</v>
          </cell>
          <cell r="G78">
            <v>14</v>
          </cell>
          <cell r="H78">
            <v>1</v>
          </cell>
          <cell r="I78">
            <v>533</v>
          </cell>
          <cell r="K78">
            <v>27</v>
          </cell>
          <cell r="L78">
            <v>50</v>
          </cell>
          <cell r="M78">
            <v>71</v>
          </cell>
          <cell r="O78">
            <v>42</v>
          </cell>
          <cell r="P78">
            <v>21</v>
          </cell>
          <cell r="Q78">
            <v>23</v>
          </cell>
          <cell r="R78">
            <v>27</v>
          </cell>
          <cell r="S78">
            <v>15</v>
          </cell>
          <cell r="T78" t="str">
            <v>7A743221</v>
          </cell>
        </row>
        <row r="79">
          <cell r="C79">
            <v>43252</v>
          </cell>
          <cell r="D79">
            <v>0</v>
          </cell>
          <cell r="E79">
            <v>0</v>
          </cell>
          <cell r="F79">
            <v>0</v>
          </cell>
          <cell r="G79">
            <v>0</v>
          </cell>
          <cell r="H79">
            <v>0</v>
          </cell>
          <cell r="I79">
            <v>0</v>
          </cell>
          <cell r="T79" t="str">
            <v>7A743252</v>
          </cell>
        </row>
        <row r="80">
          <cell r="C80">
            <v>43282</v>
          </cell>
          <cell r="D80">
            <v>53</v>
          </cell>
          <cell r="E80">
            <v>46</v>
          </cell>
          <cell r="F80">
            <v>20</v>
          </cell>
          <cell r="G80">
            <v>6</v>
          </cell>
          <cell r="H80">
            <v>1</v>
          </cell>
          <cell r="I80">
            <v>126</v>
          </cell>
          <cell r="K80">
            <v>30</v>
          </cell>
          <cell r="L80">
            <v>35</v>
          </cell>
          <cell r="M80">
            <v>39</v>
          </cell>
          <cell r="O80">
            <v>3</v>
          </cell>
          <cell r="P80">
            <v>4</v>
          </cell>
          <cell r="Q80">
            <v>5</v>
          </cell>
          <cell r="R80">
            <v>30</v>
          </cell>
          <cell r="S80">
            <v>4</v>
          </cell>
          <cell r="T80" t="str">
            <v>7A743282</v>
          </cell>
        </row>
        <row r="81">
          <cell r="C81">
            <v>43313</v>
          </cell>
          <cell r="D81">
            <v>88</v>
          </cell>
          <cell r="E81">
            <v>60</v>
          </cell>
          <cell r="F81">
            <v>34</v>
          </cell>
          <cell r="G81">
            <v>8</v>
          </cell>
          <cell r="H81">
            <v>1</v>
          </cell>
          <cell r="I81">
            <v>191</v>
          </cell>
          <cell r="K81">
            <v>27</v>
          </cell>
          <cell r="L81">
            <v>31</v>
          </cell>
          <cell r="M81">
            <v>35</v>
          </cell>
          <cell r="O81">
            <v>6</v>
          </cell>
          <cell r="P81">
            <v>4</v>
          </cell>
          <cell r="Q81">
            <v>4</v>
          </cell>
          <cell r="R81">
            <v>27</v>
          </cell>
          <cell r="S81">
            <v>5</v>
          </cell>
          <cell r="T81" t="str">
            <v>7A743313</v>
          </cell>
        </row>
        <row r="82">
          <cell r="C82">
            <v>43344</v>
          </cell>
          <cell r="D82">
            <v>76</v>
          </cell>
          <cell r="E82">
            <v>63</v>
          </cell>
          <cell r="F82">
            <v>22</v>
          </cell>
          <cell r="G82">
            <v>5</v>
          </cell>
          <cell r="H82">
            <v>0</v>
          </cell>
          <cell r="I82">
            <v>166</v>
          </cell>
          <cell r="K82">
            <v>35</v>
          </cell>
          <cell r="L82">
            <v>39</v>
          </cell>
          <cell r="M82">
            <v>44</v>
          </cell>
          <cell r="O82">
            <v>4</v>
          </cell>
          <cell r="P82">
            <v>5</v>
          </cell>
          <cell r="Q82">
            <v>4</v>
          </cell>
          <cell r="R82">
            <v>35</v>
          </cell>
          <cell r="S82">
            <v>5</v>
          </cell>
          <cell r="T82" t="str">
            <v>7A743344</v>
          </cell>
        </row>
        <row r="83">
          <cell r="C83">
            <v>43374</v>
          </cell>
          <cell r="D83">
            <v>76</v>
          </cell>
          <cell r="E83">
            <v>85</v>
          </cell>
          <cell r="F83">
            <v>32</v>
          </cell>
          <cell r="G83">
            <v>7</v>
          </cell>
          <cell r="H83">
            <v>0</v>
          </cell>
          <cell r="I83">
            <v>200</v>
          </cell>
          <cell r="K83">
            <v>27</v>
          </cell>
          <cell r="L83">
            <v>33</v>
          </cell>
          <cell r="M83">
            <v>38.5</v>
          </cell>
          <cell r="O83">
            <v>5.5</v>
          </cell>
          <cell r="P83">
            <v>5.5</v>
          </cell>
          <cell r="Q83">
            <v>6</v>
          </cell>
          <cell r="R83">
            <v>27</v>
          </cell>
          <cell r="S83">
            <v>6</v>
          </cell>
          <cell r="T83" t="str">
            <v>7A743374</v>
          </cell>
        </row>
        <row r="84">
          <cell r="C84">
            <v>43405</v>
          </cell>
          <cell r="D84">
            <v>76</v>
          </cell>
          <cell r="E84">
            <v>68</v>
          </cell>
          <cell r="F84">
            <v>29</v>
          </cell>
          <cell r="G84">
            <v>6</v>
          </cell>
          <cell r="H84">
            <v>0</v>
          </cell>
          <cell r="I84">
            <v>179</v>
          </cell>
          <cell r="K84">
            <v>14</v>
          </cell>
          <cell r="L84">
            <v>21</v>
          </cell>
          <cell r="M84">
            <v>26</v>
          </cell>
          <cell r="O84">
            <v>6</v>
          </cell>
          <cell r="P84">
            <v>5</v>
          </cell>
          <cell r="Q84">
            <v>7</v>
          </cell>
          <cell r="R84">
            <v>14</v>
          </cell>
          <cell r="S84">
            <v>5</v>
          </cell>
          <cell r="T84" t="str">
            <v>7A743405</v>
          </cell>
        </row>
        <row r="85">
          <cell r="C85">
            <v>43435</v>
          </cell>
          <cell r="D85">
            <v>28</v>
          </cell>
          <cell r="E85">
            <v>34</v>
          </cell>
          <cell r="F85">
            <v>9</v>
          </cell>
          <cell r="G85">
            <v>5</v>
          </cell>
          <cell r="H85">
            <v>1</v>
          </cell>
          <cell r="I85">
            <v>77</v>
          </cell>
          <cell r="K85">
            <v>25</v>
          </cell>
          <cell r="L85">
            <v>28</v>
          </cell>
          <cell r="M85">
            <v>31</v>
          </cell>
          <cell r="O85">
            <v>2</v>
          </cell>
          <cell r="P85">
            <v>3</v>
          </cell>
          <cell r="Q85">
            <v>3</v>
          </cell>
          <cell r="R85">
            <v>25</v>
          </cell>
          <cell r="S85">
            <v>2</v>
          </cell>
          <cell r="T85" t="str">
            <v>7A743435</v>
          </cell>
        </row>
        <row r="86">
          <cell r="C86">
            <v>43101</v>
          </cell>
          <cell r="D86">
            <v>0</v>
          </cell>
          <cell r="E86">
            <v>3</v>
          </cell>
          <cell r="F86">
            <v>1</v>
          </cell>
          <cell r="G86">
            <v>1</v>
          </cell>
          <cell r="H86">
            <v>0</v>
          </cell>
          <cell r="I86">
            <v>5</v>
          </cell>
          <cell r="K86">
            <v>80</v>
          </cell>
          <cell r="L86">
            <v>203</v>
          </cell>
          <cell r="M86">
            <v>227</v>
          </cell>
          <cell r="O86">
            <v>40</v>
          </cell>
          <cell r="P86">
            <v>24</v>
          </cell>
          <cell r="Q86">
            <v>123</v>
          </cell>
          <cell r="R86">
            <v>80</v>
          </cell>
          <cell r="S86">
            <v>58</v>
          </cell>
          <cell r="T86" t="str">
            <v>RYT43101</v>
          </cell>
        </row>
        <row r="87">
          <cell r="C87">
            <v>43132</v>
          </cell>
          <cell r="D87">
            <v>0</v>
          </cell>
          <cell r="E87">
            <v>0</v>
          </cell>
          <cell r="F87">
            <v>0</v>
          </cell>
          <cell r="G87">
            <v>0</v>
          </cell>
          <cell r="H87">
            <v>0</v>
          </cell>
          <cell r="I87">
            <v>0</v>
          </cell>
          <cell r="T87" t="str">
            <v>RYT43132</v>
          </cell>
        </row>
        <row r="88">
          <cell r="C88">
            <v>43160</v>
          </cell>
          <cell r="D88">
            <v>0</v>
          </cell>
          <cell r="E88">
            <v>0</v>
          </cell>
          <cell r="F88">
            <v>0</v>
          </cell>
          <cell r="G88">
            <v>0</v>
          </cell>
          <cell r="H88">
            <v>0</v>
          </cell>
          <cell r="I88">
            <v>0</v>
          </cell>
          <cell r="T88" t="str">
            <v>RYT43160</v>
          </cell>
        </row>
        <row r="89">
          <cell r="C89">
            <v>43191</v>
          </cell>
          <cell r="D89">
            <v>0</v>
          </cell>
          <cell r="E89">
            <v>13</v>
          </cell>
          <cell r="F89">
            <v>2</v>
          </cell>
          <cell r="G89">
            <v>0</v>
          </cell>
          <cell r="H89">
            <v>0</v>
          </cell>
          <cell r="I89">
            <v>15</v>
          </cell>
          <cell r="K89">
            <v>86</v>
          </cell>
          <cell r="L89">
            <v>118</v>
          </cell>
          <cell r="M89">
            <v>212</v>
          </cell>
          <cell r="O89">
            <v>123</v>
          </cell>
          <cell r="P89">
            <v>94</v>
          </cell>
          <cell r="Q89">
            <v>32</v>
          </cell>
          <cell r="R89">
            <v>86</v>
          </cell>
          <cell r="S89">
            <v>22</v>
          </cell>
          <cell r="T89" t="str">
            <v>RYT43191</v>
          </cell>
        </row>
        <row r="90">
          <cell r="C90">
            <v>43221</v>
          </cell>
          <cell r="D90">
            <v>0</v>
          </cell>
          <cell r="E90">
            <v>0</v>
          </cell>
          <cell r="F90">
            <v>0</v>
          </cell>
          <cell r="G90">
            <v>0</v>
          </cell>
          <cell r="H90">
            <v>0</v>
          </cell>
          <cell r="I90">
            <v>0</v>
          </cell>
          <cell r="T90" t="str">
            <v>RYT43221</v>
          </cell>
        </row>
        <row r="91">
          <cell r="C91">
            <v>43252</v>
          </cell>
          <cell r="D91">
            <v>0</v>
          </cell>
          <cell r="E91">
            <v>0</v>
          </cell>
          <cell r="F91">
            <v>0</v>
          </cell>
          <cell r="G91">
            <v>0</v>
          </cell>
          <cell r="H91">
            <v>0</v>
          </cell>
          <cell r="I91">
            <v>0</v>
          </cell>
          <cell r="T91" t="str">
            <v>RYT43252</v>
          </cell>
        </row>
        <row r="92">
          <cell r="C92">
            <v>43282</v>
          </cell>
          <cell r="D92">
            <v>0</v>
          </cell>
          <cell r="E92">
            <v>0</v>
          </cell>
          <cell r="F92">
            <v>0</v>
          </cell>
          <cell r="G92">
            <v>0</v>
          </cell>
          <cell r="H92">
            <v>0</v>
          </cell>
          <cell r="I92">
            <v>0</v>
          </cell>
          <cell r="T92" t="str">
            <v>RYT43282</v>
          </cell>
        </row>
        <row r="93">
          <cell r="C93">
            <v>43313</v>
          </cell>
          <cell r="D93">
            <v>0</v>
          </cell>
          <cell r="E93">
            <v>0</v>
          </cell>
          <cell r="F93">
            <v>0</v>
          </cell>
          <cell r="G93">
            <v>0</v>
          </cell>
          <cell r="H93">
            <v>0</v>
          </cell>
          <cell r="I93">
            <v>0</v>
          </cell>
          <cell r="T93" t="str">
            <v>RYT43313</v>
          </cell>
        </row>
        <row r="94">
          <cell r="C94">
            <v>43344</v>
          </cell>
          <cell r="D94">
            <v>0</v>
          </cell>
          <cell r="E94">
            <v>0</v>
          </cell>
          <cell r="F94">
            <v>0</v>
          </cell>
          <cell r="G94">
            <v>0</v>
          </cell>
          <cell r="H94">
            <v>0</v>
          </cell>
          <cell r="I94">
            <v>0</v>
          </cell>
          <cell r="T94" t="str">
            <v>RYT43344</v>
          </cell>
        </row>
        <row r="95">
          <cell r="C95">
            <v>43374</v>
          </cell>
          <cell r="D95">
            <v>0</v>
          </cell>
          <cell r="E95">
            <v>0</v>
          </cell>
          <cell r="F95">
            <v>0</v>
          </cell>
          <cell r="G95">
            <v>0</v>
          </cell>
          <cell r="H95">
            <v>0</v>
          </cell>
          <cell r="I95">
            <v>0</v>
          </cell>
          <cell r="T95" t="str">
            <v>RYT43374</v>
          </cell>
        </row>
        <row r="96">
          <cell r="C96">
            <v>43405</v>
          </cell>
          <cell r="D96">
            <v>0</v>
          </cell>
          <cell r="E96">
            <v>0</v>
          </cell>
          <cell r="F96">
            <v>0</v>
          </cell>
          <cell r="G96">
            <v>0</v>
          </cell>
          <cell r="H96">
            <v>0</v>
          </cell>
          <cell r="I96">
            <v>0</v>
          </cell>
          <cell r="T96" t="str">
            <v>RYT43405</v>
          </cell>
        </row>
        <row r="97">
          <cell r="C97">
            <v>43435</v>
          </cell>
          <cell r="D97">
            <v>0</v>
          </cell>
          <cell r="E97">
            <v>0</v>
          </cell>
          <cell r="F97">
            <v>0</v>
          </cell>
          <cell r="G97">
            <v>0</v>
          </cell>
          <cell r="H97">
            <v>0</v>
          </cell>
          <cell r="I97">
            <v>0</v>
          </cell>
          <cell r="T97" t="str">
            <v>RYT43435</v>
          </cell>
        </row>
        <row r="98">
          <cell r="C98">
            <v>43101</v>
          </cell>
          <cell r="D98">
            <v>26</v>
          </cell>
          <cell r="E98">
            <v>21</v>
          </cell>
          <cell r="F98">
            <v>0</v>
          </cell>
          <cell r="G98">
            <v>0</v>
          </cell>
          <cell r="H98">
            <v>0</v>
          </cell>
          <cell r="I98">
            <v>47</v>
          </cell>
          <cell r="K98">
            <v>20</v>
          </cell>
          <cell r="L98">
            <v>28</v>
          </cell>
          <cell r="M98">
            <v>44</v>
          </cell>
          <cell r="O98">
            <v>41</v>
          </cell>
          <cell r="P98">
            <v>16</v>
          </cell>
          <cell r="Q98">
            <v>8</v>
          </cell>
          <cell r="R98">
            <v>20</v>
          </cell>
          <cell r="S98">
            <v>9</v>
          </cell>
          <cell r="T98" t="str">
            <v>RQF43101</v>
          </cell>
        </row>
        <row r="99">
          <cell r="C99">
            <v>43132</v>
          </cell>
          <cell r="D99">
            <v>38</v>
          </cell>
          <cell r="E99">
            <v>18</v>
          </cell>
          <cell r="F99">
            <v>1</v>
          </cell>
          <cell r="G99">
            <v>0</v>
          </cell>
          <cell r="H99">
            <v>0</v>
          </cell>
          <cell r="I99">
            <v>57</v>
          </cell>
          <cell r="K99">
            <v>28</v>
          </cell>
          <cell r="L99">
            <v>39</v>
          </cell>
          <cell r="M99">
            <v>85</v>
          </cell>
          <cell r="O99">
            <v>48</v>
          </cell>
          <cell r="P99">
            <v>46</v>
          </cell>
          <cell r="Q99">
            <v>11</v>
          </cell>
          <cell r="R99">
            <v>28</v>
          </cell>
          <cell r="S99">
            <v>15</v>
          </cell>
          <cell r="T99" t="str">
            <v>RQF43132</v>
          </cell>
        </row>
        <row r="100">
          <cell r="C100">
            <v>43160</v>
          </cell>
          <cell r="D100">
            <v>25</v>
          </cell>
          <cell r="E100">
            <v>14</v>
          </cell>
          <cell r="F100">
            <v>0</v>
          </cell>
          <cell r="G100">
            <v>0</v>
          </cell>
          <cell r="H100">
            <v>0</v>
          </cell>
          <cell r="I100">
            <v>39</v>
          </cell>
          <cell r="K100">
            <v>19</v>
          </cell>
          <cell r="L100">
            <v>33</v>
          </cell>
          <cell r="M100">
            <v>63</v>
          </cell>
          <cell r="O100">
            <v>101</v>
          </cell>
          <cell r="P100">
            <v>30</v>
          </cell>
          <cell r="Q100">
            <v>14</v>
          </cell>
          <cell r="R100">
            <v>19</v>
          </cell>
          <cell r="S100">
            <v>10</v>
          </cell>
          <cell r="T100" t="str">
            <v>RQF43160</v>
          </cell>
        </row>
        <row r="101">
          <cell r="C101">
            <v>43191</v>
          </cell>
          <cell r="D101">
            <v>18</v>
          </cell>
          <cell r="E101">
            <v>2</v>
          </cell>
          <cell r="F101">
            <v>1</v>
          </cell>
          <cell r="G101">
            <v>0</v>
          </cell>
          <cell r="H101">
            <v>0</v>
          </cell>
          <cell r="I101">
            <v>21</v>
          </cell>
          <cell r="K101">
            <v>40</v>
          </cell>
          <cell r="L101">
            <v>47</v>
          </cell>
          <cell r="M101">
            <v>158</v>
          </cell>
          <cell r="O101">
            <v>166</v>
          </cell>
          <cell r="P101">
            <v>111</v>
          </cell>
          <cell r="Q101">
            <v>7</v>
          </cell>
          <cell r="R101">
            <v>40</v>
          </cell>
          <cell r="S101">
            <v>14</v>
          </cell>
          <cell r="T101" t="str">
            <v>RQF43191</v>
          </cell>
        </row>
        <row r="102">
          <cell r="C102">
            <v>43221</v>
          </cell>
          <cell r="D102">
            <v>32</v>
          </cell>
          <cell r="E102">
            <v>24</v>
          </cell>
          <cell r="F102">
            <v>1</v>
          </cell>
          <cell r="G102">
            <v>0</v>
          </cell>
          <cell r="H102">
            <v>0</v>
          </cell>
          <cell r="I102">
            <v>57</v>
          </cell>
          <cell r="K102">
            <v>29</v>
          </cell>
          <cell r="L102">
            <v>39</v>
          </cell>
          <cell r="M102">
            <v>52</v>
          </cell>
          <cell r="O102">
            <v>129</v>
          </cell>
          <cell r="P102">
            <v>13</v>
          </cell>
          <cell r="Q102">
            <v>10</v>
          </cell>
          <cell r="R102">
            <v>29</v>
          </cell>
          <cell r="S102">
            <v>12</v>
          </cell>
          <cell r="T102" t="str">
            <v>RQF43221</v>
          </cell>
        </row>
        <row r="103">
          <cell r="C103">
            <v>43252</v>
          </cell>
          <cell r="D103">
            <v>27</v>
          </cell>
          <cell r="E103">
            <v>12</v>
          </cell>
          <cell r="F103">
            <v>0</v>
          </cell>
          <cell r="G103">
            <v>0</v>
          </cell>
          <cell r="H103">
            <v>0</v>
          </cell>
          <cell r="I103">
            <v>39</v>
          </cell>
          <cell r="K103">
            <v>26</v>
          </cell>
          <cell r="L103">
            <v>43</v>
          </cell>
          <cell r="M103">
            <v>59</v>
          </cell>
          <cell r="O103">
            <v>290</v>
          </cell>
          <cell r="P103">
            <v>16</v>
          </cell>
          <cell r="Q103">
            <v>17</v>
          </cell>
          <cell r="R103">
            <v>26</v>
          </cell>
          <cell r="S103">
            <v>18</v>
          </cell>
          <cell r="T103" t="str">
            <v>RQF43252</v>
          </cell>
        </row>
        <row r="104">
          <cell r="C104">
            <v>43282</v>
          </cell>
          <cell r="D104">
            <v>34</v>
          </cell>
          <cell r="E104">
            <v>12</v>
          </cell>
          <cell r="F104">
            <v>0</v>
          </cell>
          <cell r="G104">
            <v>0</v>
          </cell>
          <cell r="H104">
            <v>0</v>
          </cell>
          <cell r="I104">
            <v>46</v>
          </cell>
          <cell r="K104">
            <v>27</v>
          </cell>
          <cell r="L104">
            <v>43.5</v>
          </cell>
          <cell r="M104">
            <v>83</v>
          </cell>
          <cell r="O104">
            <v>150</v>
          </cell>
          <cell r="P104">
            <v>39.5</v>
          </cell>
          <cell r="Q104">
            <v>16.5</v>
          </cell>
          <cell r="R104">
            <v>27</v>
          </cell>
          <cell r="S104">
            <v>8</v>
          </cell>
          <cell r="T104" t="str">
            <v>RQF43282</v>
          </cell>
        </row>
        <row r="105">
          <cell r="C105">
            <v>43313</v>
          </cell>
          <cell r="D105">
            <v>81</v>
          </cell>
          <cell r="E105">
            <v>28</v>
          </cell>
          <cell r="F105">
            <v>0</v>
          </cell>
          <cell r="G105">
            <v>0</v>
          </cell>
          <cell r="H105">
            <v>0</v>
          </cell>
          <cell r="I105">
            <v>109</v>
          </cell>
          <cell r="K105">
            <v>27</v>
          </cell>
          <cell r="L105">
            <v>42</v>
          </cell>
          <cell r="M105">
            <v>82</v>
          </cell>
          <cell r="O105">
            <v>543</v>
          </cell>
          <cell r="P105">
            <v>40</v>
          </cell>
          <cell r="Q105">
            <v>15</v>
          </cell>
          <cell r="R105">
            <v>27</v>
          </cell>
          <cell r="S105">
            <v>8</v>
          </cell>
          <cell r="T105" t="str">
            <v>RQF43313</v>
          </cell>
        </row>
        <row r="106">
          <cell r="C106">
            <v>43344</v>
          </cell>
          <cell r="D106">
            <v>16</v>
          </cell>
          <cell r="E106">
            <v>16</v>
          </cell>
          <cell r="F106">
            <v>0</v>
          </cell>
          <cell r="G106">
            <v>0</v>
          </cell>
          <cell r="H106">
            <v>0</v>
          </cell>
          <cell r="I106">
            <v>32</v>
          </cell>
          <cell r="K106">
            <v>30</v>
          </cell>
          <cell r="L106">
            <v>41.5</v>
          </cell>
          <cell r="M106">
            <v>69</v>
          </cell>
          <cell r="O106">
            <v>114</v>
          </cell>
          <cell r="P106">
            <v>27.5</v>
          </cell>
          <cell r="Q106">
            <v>11.5</v>
          </cell>
          <cell r="R106">
            <v>30</v>
          </cell>
          <cell r="S106">
            <v>16</v>
          </cell>
          <cell r="T106" t="str">
            <v>RQF43344</v>
          </cell>
        </row>
        <row r="107">
          <cell r="C107">
            <v>43374</v>
          </cell>
          <cell r="D107">
            <v>58</v>
          </cell>
          <cell r="E107">
            <v>3</v>
          </cell>
          <cell r="F107">
            <v>2</v>
          </cell>
          <cell r="G107">
            <v>0</v>
          </cell>
          <cell r="H107">
            <v>0</v>
          </cell>
          <cell r="I107">
            <v>63</v>
          </cell>
          <cell r="K107">
            <v>33</v>
          </cell>
          <cell r="L107">
            <v>57</v>
          </cell>
          <cell r="M107">
            <v>108</v>
          </cell>
          <cell r="O107">
            <v>281</v>
          </cell>
          <cell r="P107">
            <v>51</v>
          </cell>
          <cell r="Q107">
            <v>24</v>
          </cell>
          <cell r="R107">
            <v>33</v>
          </cell>
          <cell r="S107">
            <v>17</v>
          </cell>
          <cell r="T107" t="str">
            <v>RQF43374</v>
          </cell>
        </row>
        <row r="108">
          <cell r="C108">
            <v>43405</v>
          </cell>
          <cell r="D108">
            <v>36</v>
          </cell>
          <cell r="E108">
            <v>21</v>
          </cell>
          <cell r="F108">
            <v>0</v>
          </cell>
          <cell r="G108">
            <v>0</v>
          </cell>
          <cell r="H108">
            <v>0</v>
          </cell>
          <cell r="I108">
            <v>57</v>
          </cell>
          <cell r="K108">
            <v>38</v>
          </cell>
          <cell r="L108">
            <v>54</v>
          </cell>
          <cell r="M108">
            <v>167</v>
          </cell>
          <cell r="O108">
            <v>243</v>
          </cell>
          <cell r="P108">
            <v>113</v>
          </cell>
          <cell r="Q108">
            <v>16</v>
          </cell>
          <cell r="R108">
            <v>38</v>
          </cell>
          <cell r="S108">
            <v>23</v>
          </cell>
          <cell r="T108" t="str">
            <v>RQF43405</v>
          </cell>
        </row>
        <row r="109">
          <cell r="C109">
            <v>43435</v>
          </cell>
          <cell r="D109">
            <v>41</v>
          </cell>
          <cell r="E109">
            <v>6</v>
          </cell>
          <cell r="F109">
            <v>0</v>
          </cell>
          <cell r="G109">
            <v>0</v>
          </cell>
          <cell r="H109">
            <v>0</v>
          </cell>
          <cell r="I109">
            <v>47</v>
          </cell>
          <cell r="K109">
            <v>31</v>
          </cell>
          <cell r="L109">
            <v>84</v>
          </cell>
          <cell r="M109">
            <v>823</v>
          </cell>
          <cell r="O109">
            <v>110</v>
          </cell>
          <cell r="P109">
            <v>739</v>
          </cell>
          <cell r="Q109">
            <v>53</v>
          </cell>
          <cell r="R109">
            <v>31</v>
          </cell>
          <cell r="S109">
            <v>22</v>
          </cell>
          <cell r="T109" t="str">
            <v>RQF43435</v>
          </cell>
        </row>
        <row r="110">
          <cell r="C110">
            <v>43101</v>
          </cell>
          <cell r="D110">
            <v>156</v>
          </cell>
          <cell r="E110">
            <v>33</v>
          </cell>
          <cell r="F110">
            <v>0</v>
          </cell>
          <cell r="G110">
            <v>0</v>
          </cell>
          <cell r="H110">
            <v>0</v>
          </cell>
          <cell r="I110">
            <v>189</v>
          </cell>
          <cell r="K110">
            <v>20</v>
          </cell>
          <cell r="L110">
            <v>37</v>
          </cell>
          <cell r="M110">
            <v>55</v>
          </cell>
          <cell r="O110">
            <v>17</v>
          </cell>
          <cell r="P110">
            <v>18</v>
          </cell>
          <cell r="Q110">
            <v>17</v>
          </cell>
          <cell r="R110">
            <v>20</v>
          </cell>
          <cell r="S110">
            <v>16</v>
          </cell>
          <cell r="T110" t="str">
            <v>RT443101</v>
          </cell>
        </row>
        <row r="111">
          <cell r="C111">
            <v>43132</v>
          </cell>
          <cell r="D111">
            <v>81</v>
          </cell>
          <cell r="E111">
            <v>12</v>
          </cell>
          <cell r="F111">
            <v>0</v>
          </cell>
          <cell r="G111">
            <v>0</v>
          </cell>
          <cell r="H111">
            <v>0</v>
          </cell>
          <cell r="I111">
            <v>93</v>
          </cell>
          <cell r="K111">
            <v>18</v>
          </cell>
          <cell r="L111">
            <v>29</v>
          </cell>
          <cell r="M111">
            <v>46</v>
          </cell>
          <cell r="O111">
            <v>32</v>
          </cell>
          <cell r="P111">
            <v>17</v>
          </cell>
          <cell r="Q111">
            <v>11</v>
          </cell>
          <cell r="R111">
            <v>18</v>
          </cell>
          <cell r="S111">
            <v>14</v>
          </cell>
          <cell r="T111" t="str">
            <v>RT443132</v>
          </cell>
        </row>
        <row r="112">
          <cell r="C112">
            <v>43160</v>
          </cell>
          <cell r="D112">
            <v>184</v>
          </cell>
          <cell r="E112">
            <v>15</v>
          </cell>
          <cell r="F112">
            <v>0</v>
          </cell>
          <cell r="G112">
            <v>0</v>
          </cell>
          <cell r="H112">
            <v>0</v>
          </cell>
          <cell r="I112">
            <v>199</v>
          </cell>
          <cell r="K112">
            <v>33</v>
          </cell>
          <cell r="L112">
            <v>65</v>
          </cell>
          <cell r="M112">
            <v>98</v>
          </cell>
          <cell r="O112">
            <v>25</v>
          </cell>
          <cell r="P112">
            <v>33</v>
          </cell>
          <cell r="Q112">
            <v>32</v>
          </cell>
          <cell r="R112">
            <v>33</v>
          </cell>
          <cell r="S112">
            <v>20</v>
          </cell>
          <cell r="T112" t="str">
            <v>RT443160</v>
          </cell>
        </row>
        <row r="113">
          <cell r="C113">
            <v>43191</v>
          </cell>
          <cell r="D113">
            <v>56</v>
          </cell>
          <cell r="E113">
            <v>15</v>
          </cell>
          <cell r="F113">
            <v>0</v>
          </cell>
          <cell r="G113">
            <v>0</v>
          </cell>
          <cell r="H113">
            <v>0</v>
          </cell>
          <cell r="I113">
            <v>71</v>
          </cell>
          <cell r="K113">
            <v>36</v>
          </cell>
          <cell r="L113">
            <v>47</v>
          </cell>
          <cell r="M113">
            <v>72</v>
          </cell>
          <cell r="O113">
            <v>54</v>
          </cell>
          <cell r="P113">
            <v>25</v>
          </cell>
          <cell r="Q113">
            <v>11</v>
          </cell>
          <cell r="R113">
            <v>36</v>
          </cell>
          <cell r="S113">
            <v>15</v>
          </cell>
          <cell r="T113" t="str">
            <v>RT443191</v>
          </cell>
        </row>
        <row r="114">
          <cell r="C114">
            <v>43221</v>
          </cell>
          <cell r="D114">
            <v>42</v>
          </cell>
          <cell r="E114">
            <v>10</v>
          </cell>
          <cell r="F114">
            <v>0</v>
          </cell>
          <cell r="G114">
            <v>0</v>
          </cell>
          <cell r="H114">
            <v>1</v>
          </cell>
          <cell r="I114">
            <v>53</v>
          </cell>
          <cell r="K114">
            <v>70</v>
          </cell>
          <cell r="L114">
            <v>90</v>
          </cell>
          <cell r="M114">
            <v>138</v>
          </cell>
          <cell r="O114">
            <v>21</v>
          </cell>
          <cell r="P114">
            <v>48</v>
          </cell>
          <cell r="Q114">
            <v>20</v>
          </cell>
          <cell r="R114">
            <v>70</v>
          </cell>
          <cell r="S114">
            <v>30</v>
          </cell>
          <cell r="T114" t="str">
            <v>RT443221</v>
          </cell>
        </row>
        <row r="115">
          <cell r="C115">
            <v>43252</v>
          </cell>
          <cell r="D115">
            <v>84</v>
          </cell>
          <cell r="E115">
            <v>13</v>
          </cell>
          <cell r="F115">
            <v>0</v>
          </cell>
          <cell r="G115">
            <v>0</v>
          </cell>
          <cell r="H115">
            <v>0</v>
          </cell>
          <cell r="I115">
            <v>97</v>
          </cell>
          <cell r="K115">
            <v>19</v>
          </cell>
          <cell r="L115">
            <v>30</v>
          </cell>
          <cell r="M115">
            <v>37</v>
          </cell>
          <cell r="O115">
            <v>7</v>
          </cell>
          <cell r="P115">
            <v>7</v>
          </cell>
          <cell r="Q115">
            <v>11</v>
          </cell>
          <cell r="R115">
            <v>19</v>
          </cell>
          <cell r="S115">
            <v>15</v>
          </cell>
          <cell r="T115" t="str">
            <v>RT443252</v>
          </cell>
        </row>
        <row r="116">
          <cell r="C116">
            <v>43282</v>
          </cell>
          <cell r="D116">
            <v>79</v>
          </cell>
          <cell r="E116">
            <v>13</v>
          </cell>
          <cell r="F116">
            <v>0</v>
          </cell>
          <cell r="G116">
            <v>0</v>
          </cell>
          <cell r="H116">
            <v>0</v>
          </cell>
          <cell r="I116">
            <v>92</v>
          </cell>
          <cell r="K116">
            <v>20</v>
          </cell>
          <cell r="L116">
            <v>30</v>
          </cell>
          <cell r="M116">
            <v>44.5</v>
          </cell>
          <cell r="O116">
            <v>30.5</v>
          </cell>
          <cell r="P116">
            <v>14.5</v>
          </cell>
          <cell r="Q116">
            <v>10</v>
          </cell>
          <cell r="R116">
            <v>20</v>
          </cell>
          <cell r="S116">
            <v>10</v>
          </cell>
          <cell r="T116" t="str">
            <v>RT443282</v>
          </cell>
        </row>
        <row r="117">
          <cell r="C117">
            <v>43313</v>
          </cell>
          <cell r="D117">
            <v>37</v>
          </cell>
          <cell r="E117">
            <v>20</v>
          </cell>
          <cell r="F117">
            <v>0</v>
          </cell>
          <cell r="G117">
            <v>0</v>
          </cell>
          <cell r="H117">
            <v>0</v>
          </cell>
          <cell r="I117">
            <v>57</v>
          </cell>
          <cell r="K117">
            <v>22</v>
          </cell>
          <cell r="L117">
            <v>28</v>
          </cell>
          <cell r="M117">
            <v>52</v>
          </cell>
          <cell r="O117">
            <v>45</v>
          </cell>
          <cell r="P117">
            <v>24</v>
          </cell>
          <cell r="Q117">
            <v>6</v>
          </cell>
          <cell r="R117">
            <v>22</v>
          </cell>
          <cell r="S117">
            <v>10</v>
          </cell>
          <cell r="T117" t="str">
            <v>RT443313</v>
          </cell>
        </row>
        <row r="118">
          <cell r="C118">
            <v>43344</v>
          </cell>
          <cell r="D118">
            <v>50</v>
          </cell>
          <cell r="E118">
            <v>16</v>
          </cell>
          <cell r="F118">
            <v>0</v>
          </cell>
          <cell r="G118">
            <v>0</v>
          </cell>
          <cell r="H118">
            <v>0</v>
          </cell>
          <cell r="I118">
            <v>66</v>
          </cell>
          <cell r="K118">
            <v>21</v>
          </cell>
          <cell r="L118">
            <v>39</v>
          </cell>
          <cell r="M118">
            <v>64</v>
          </cell>
          <cell r="O118">
            <v>48</v>
          </cell>
          <cell r="P118">
            <v>25</v>
          </cell>
          <cell r="Q118">
            <v>18</v>
          </cell>
          <cell r="R118">
            <v>21</v>
          </cell>
          <cell r="S118">
            <v>16</v>
          </cell>
          <cell r="T118" t="str">
            <v>RT443344</v>
          </cell>
        </row>
        <row r="119">
          <cell r="C119">
            <v>43374</v>
          </cell>
          <cell r="D119">
            <v>46</v>
          </cell>
          <cell r="E119">
            <v>9</v>
          </cell>
          <cell r="F119">
            <v>0</v>
          </cell>
          <cell r="G119">
            <v>0</v>
          </cell>
          <cell r="H119">
            <v>0</v>
          </cell>
          <cell r="I119">
            <v>55</v>
          </cell>
          <cell r="K119">
            <v>30</v>
          </cell>
          <cell r="L119">
            <v>44</v>
          </cell>
          <cell r="M119">
            <v>64</v>
          </cell>
          <cell r="O119">
            <v>68</v>
          </cell>
          <cell r="P119">
            <v>20</v>
          </cell>
          <cell r="Q119">
            <v>14</v>
          </cell>
          <cell r="R119">
            <v>30</v>
          </cell>
          <cell r="S119">
            <v>11</v>
          </cell>
          <cell r="T119" t="str">
            <v>RT443374</v>
          </cell>
        </row>
        <row r="120">
          <cell r="C120">
            <v>43405</v>
          </cell>
          <cell r="D120">
            <v>140</v>
          </cell>
          <cell r="E120">
            <v>47</v>
          </cell>
          <cell r="F120">
            <v>5</v>
          </cell>
          <cell r="G120">
            <v>0</v>
          </cell>
          <cell r="H120">
            <v>2</v>
          </cell>
          <cell r="I120">
            <v>194</v>
          </cell>
          <cell r="K120">
            <v>64</v>
          </cell>
          <cell r="L120">
            <v>95.5</v>
          </cell>
          <cell r="M120">
            <v>138</v>
          </cell>
          <cell r="O120">
            <v>32</v>
          </cell>
          <cell r="P120">
            <v>42.5</v>
          </cell>
          <cell r="Q120">
            <v>31.5</v>
          </cell>
          <cell r="R120">
            <v>64</v>
          </cell>
          <cell r="S120">
            <v>17</v>
          </cell>
          <cell r="T120" t="str">
            <v>RT443405</v>
          </cell>
        </row>
        <row r="121">
          <cell r="C121">
            <v>43435</v>
          </cell>
          <cell r="D121">
            <v>85</v>
          </cell>
          <cell r="E121">
            <v>27</v>
          </cell>
          <cell r="F121">
            <v>0</v>
          </cell>
          <cell r="G121">
            <v>0</v>
          </cell>
          <cell r="H121">
            <v>0</v>
          </cell>
          <cell r="I121">
            <v>112</v>
          </cell>
          <cell r="K121">
            <v>26</v>
          </cell>
          <cell r="L121">
            <v>38</v>
          </cell>
          <cell r="M121">
            <v>51.5</v>
          </cell>
          <cell r="O121">
            <v>7.5</v>
          </cell>
          <cell r="P121">
            <v>13.5</v>
          </cell>
          <cell r="Q121">
            <v>12</v>
          </cell>
          <cell r="R121">
            <v>26</v>
          </cell>
          <cell r="S121">
            <v>12</v>
          </cell>
          <cell r="T121" t="str">
            <v>RT443435</v>
          </cell>
        </row>
      </sheetData>
      <sheetData sheetId="5"/>
    </sheetDataSet>
  </externalBook>
</externalLink>
</file>

<file path=xl/tables/table1.xml><?xml version="1.0" encoding="utf-8"?>
<table xmlns="http://schemas.openxmlformats.org/spreadsheetml/2006/main" id="1" name="NRLS_Data" displayName="NRLS_Data" ref="A10:O70" totalsRowShown="0" headerRowDxfId="16" dataDxfId="15">
  <autoFilter ref="A10:O70"/>
  <tableColumns count="15">
    <tableColumn id="1" name="Organisation code" dataDxfId="14"/>
    <tableColumn id="2" name="Organisation name" dataDxfId="13"/>
    <tableColumn id="3" name="Degree of harm" dataDxfId="12"/>
    <tableColumn id="4" name="Mar-18" dataDxfId="11"/>
    <tableColumn id="5" name="Apr-18" dataDxfId="10"/>
    <tableColumn id="6" name="May-18" dataDxfId="9"/>
    <tableColumn id="7" name="Jun-18" dataDxfId="8"/>
    <tableColumn id="8" name="Jul-18" dataDxfId="7"/>
    <tableColumn id="9" name="Aug-18" dataDxfId="6"/>
    <tableColumn id="10" name="Sep-18" dataDxfId="5"/>
    <tableColumn id="11" name="Oct-18" dataDxfId="4"/>
    <tableColumn id="12" name="Nov-18" dataDxfId="3"/>
    <tableColumn id="13" name="Dec-18" dataDxfId="2"/>
    <tableColumn id="14" name="Jan-19" dataDxfId="1"/>
    <tableColumn id="15" name="Feb-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rls.npsa.nhs.uk/EasySiteWeb/getresource.axd?AssetID=135288&amp;type=full&amp;servicetype=Attachment" TargetMode="External"/><Relationship Id="rId2" Type="http://schemas.openxmlformats.org/officeDocument/2006/relationships/hyperlink" Target="http://www.nrls.npsa.nhs.uk/EasysiteWeb/getresource.axd?AssetID=135294&amp;servicetype=Attachment" TargetMode="External"/><Relationship Id="rId1" Type="http://schemas.openxmlformats.org/officeDocument/2006/relationships/hyperlink" Target="http://www.nrls.npsa.nhs.uk/EasysiteWeb/getresource.axd?AssetID=135271&amp;servicetype=Attachmen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247</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85</v>
      </c>
    </row>
    <row r="8" spans="1:1" ht="30" x14ac:dyDescent="0.25">
      <c r="A8" s="18" t="s">
        <v>86</v>
      </c>
    </row>
    <row r="9" spans="1:1" ht="35.25" customHeight="1" x14ac:dyDescent="0.25">
      <c r="A9" s="18" t="s">
        <v>71</v>
      </c>
    </row>
    <row r="11" spans="1:1" x14ac:dyDescent="0.25">
      <c r="A11" s="18" t="s">
        <v>73</v>
      </c>
    </row>
    <row r="12" spans="1:1" x14ac:dyDescent="0.25">
      <c r="A12" s="38" t="s">
        <v>74</v>
      </c>
    </row>
    <row r="15" spans="1:1" x14ac:dyDescent="0.25">
      <c r="A15" s="19" t="s">
        <v>46</v>
      </c>
    </row>
    <row r="16" spans="1:1" x14ac:dyDescent="0.25">
      <c r="A16" s="18" t="s">
        <v>47</v>
      </c>
    </row>
    <row r="17" spans="1:5" ht="30" x14ac:dyDescent="0.25">
      <c r="A17" s="18" t="s">
        <v>48</v>
      </c>
    </row>
    <row r="19" spans="1:5" x14ac:dyDescent="0.25">
      <c r="A19" s="17" t="s">
        <v>49</v>
      </c>
    </row>
    <row r="20" spans="1:5" ht="30" x14ac:dyDescent="0.25">
      <c r="A20" s="18" t="s">
        <v>72</v>
      </c>
    </row>
    <row r="21" spans="1:5" x14ac:dyDescent="0.25">
      <c r="A21" s="18" t="s">
        <v>75</v>
      </c>
    </row>
    <row r="22" spans="1:5" x14ac:dyDescent="0.25">
      <c r="A22" s="38" t="s">
        <v>76</v>
      </c>
    </row>
    <row r="24" spans="1:5" x14ac:dyDescent="0.25">
      <c r="A24" s="17" t="s">
        <v>50</v>
      </c>
    </row>
    <row r="25" spans="1:5" x14ac:dyDescent="0.25">
      <c r="A25" s="18" t="s">
        <v>246</v>
      </c>
    </row>
    <row r="26" spans="1:5" x14ac:dyDescent="0.25">
      <c r="E26" s="20"/>
    </row>
    <row r="27" spans="1:5" x14ac:dyDescent="0.25">
      <c r="A27" s="17" t="s">
        <v>51</v>
      </c>
    </row>
    <row r="28" spans="1:5" x14ac:dyDescent="0.25">
      <c r="A28" s="21" t="s">
        <v>77</v>
      </c>
    </row>
    <row r="29" spans="1:5" x14ac:dyDescent="0.25">
      <c r="A29" s="38" t="s">
        <v>78</v>
      </c>
    </row>
  </sheetData>
  <hyperlinks>
    <hyperlink ref="A12" r:id="rId1"/>
    <hyperlink ref="A22" r:id="rId2"/>
    <hyperlink ref="A2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0"/>
  <sheetViews>
    <sheetView showGridLines="0" workbookViewId="0">
      <selection activeCell="A10" sqref="A10"/>
    </sheetView>
  </sheetViews>
  <sheetFormatPr defaultRowHeight="15" x14ac:dyDescent="0.25"/>
  <cols>
    <col min="1" max="1" width="19.140625" customWidth="1"/>
    <col min="2" max="2" width="52.140625" bestFit="1" customWidth="1"/>
    <col min="3" max="3" width="19.5703125" customWidth="1"/>
    <col min="4" max="4" width="9.42578125" customWidth="1"/>
    <col min="6" max="6" width="9.7109375" customWidth="1"/>
    <col min="7" max="7" width="9.42578125" customWidth="1"/>
    <col min="9" max="9" width="9.28515625" customWidth="1"/>
    <col min="12"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243</v>
      </c>
    </row>
    <row r="3" spans="1:15" s="1" customFormat="1" ht="26.25" x14ac:dyDescent="0.4">
      <c r="B3" s="7" t="s">
        <v>244</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245</v>
      </c>
    </row>
    <row r="7" spans="1:15" s="1" customFormat="1" ht="15.75" x14ac:dyDescent="0.25">
      <c r="A7" s="8" t="s">
        <v>43</v>
      </c>
      <c r="B7" s="30">
        <v>43525</v>
      </c>
    </row>
    <row r="8" spans="1:15" s="37" customFormat="1" x14ac:dyDescent="0.25"/>
    <row r="9" spans="1:15" s="1" customFormat="1" x14ac:dyDescent="0.25"/>
    <row r="10" spans="1:15" x14ac:dyDescent="0.25">
      <c r="A10" s="39" t="s">
        <v>21</v>
      </c>
      <c r="B10" s="39" t="s">
        <v>229</v>
      </c>
      <c r="C10" s="39" t="s">
        <v>22</v>
      </c>
      <c r="D10" s="39" t="s">
        <v>231</v>
      </c>
      <c r="E10" s="39" t="s">
        <v>232</v>
      </c>
      <c r="F10" s="39" t="s">
        <v>233</v>
      </c>
      <c r="G10" s="39" t="s">
        <v>234</v>
      </c>
      <c r="H10" s="39" t="s">
        <v>235</v>
      </c>
      <c r="I10" s="39" t="s">
        <v>236</v>
      </c>
      <c r="J10" s="39" t="s">
        <v>237</v>
      </c>
      <c r="K10" s="39" t="s">
        <v>238</v>
      </c>
      <c r="L10" s="39" t="s">
        <v>239</v>
      </c>
      <c r="M10" s="39" t="s">
        <v>240</v>
      </c>
      <c r="N10" s="39" t="s">
        <v>241</v>
      </c>
      <c r="O10" s="39" t="s">
        <v>242</v>
      </c>
    </row>
    <row r="11" spans="1:15" x14ac:dyDescent="0.25">
      <c r="A11" s="39" t="s">
        <v>89</v>
      </c>
      <c r="B11" s="39" t="s">
        <v>90</v>
      </c>
      <c r="C11" s="39" t="s">
        <v>0</v>
      </c>
      <c r="D11" s="39">
        <v>589</v>
      </c>
      <c r="E11" s="39">
        <v>617</v>
      </c>
      <c r="F11" s="39">
        <v>718</v>
      </c>
      <c r="G11" s="39">
        <v>946</v>
      </c>
      <c r="H11" s="39">
        <v>347</v>
      </c>
      <c r="I11" s="39">
        <v>953</v>
      </c>
      <c r="J11" s="39">
        <v>1085</v>
      </c>
      <c r="K11" s="39">
        <v>1119</v>
      </c>
      <c r="L11" s="39">
        <v>1510</v>
      </c>
      <c r="M11" s="39">
        <v>717</v>
      </c>
      <c r="N11" s="39">
        <v>741</v>
      </c>
      <c r="O11" s="39">
        <v>636</v>
      </c>
    </row>
    <row r="12" spans="1:15" x14ac:dyDescent="0.25">
      <c r="A12" s="39" t="s">
        <v>89</v>
      </c>
      <c r="B12" s="39" t="s">
        <v>90</v>
      </c>
      <c r="C12" s="39" t="s">
        <v>23</v>
      </c>
      <c r="D12" s="39">
        <v>317</v>
      </c>
      <c r="E12" s="39">
        <v>326</v>
      </c>
      <c r="F12" s="39">
        <v>243</v>
      </c>
      <c r="G12" s="39">
        <v>273</v>
      </c>
      <c r="H12" s="39">
        <v>297</v>
      </c>
      <c r="I12" s="39">
        <v>475</v>
      </c>
      <c r="J12" s="39">
        <v>438</v>
      </c>
      <c r="K12" s="39">
        <v>986</v>
      </c>
      <c r="L12" s="39">
        <v>928</v>
      </c>
      <c r="M12" s="39">
        <v>477</v>
      </c>
      <c r="N12" s="39">
        <v>441</v>
      </c>
      <c r="O12" s="39">
        <v>488</v>
      </c>
    </row>
    <row r="13" spans="1:15" x14ac:dyDescent="0.25">
      <c r="A13" s="39" t="s">
        <v>89</v>
      </c>
      <c r="B13" s="39" t="s">
        <v>90</v>
      </c>
      <c r="C13" s="39" t="s">
        <v>4</v>
      </c>
      <c r="D13" s="39">
        <v>39</v>
      </c>
      <c r="E13" s="39">
        <v>47</v>
      </c>
      <c r="F13" s="39">
        <v>28</v>
      </c>
      <c r="G13" s="39">
        <v>42</v>
      </c>
      <c r="H13" s="39">
        <v>17</v>
      </c>
      <c r="I13" s="39">
        <v>51</v>
      </c>
      <c r="J13" s="39">
        <v>39</v>
      </c>
      <c r="K13" s="39">
        <v>98</v>
      </c>
      <c r="L13" s="39">
        <v>81</v>
      </c>
      <c r="M13" s="39">
        <v>57</v>
      </c>
      <c r="N13" s="39">
        <v>52</v>
      </c>
      <c r="O13" s="39">
        <v>56</v>
      </c>
    </row>
    <row r="14" spans="1:15" x14ac:dyDescent="0.25">
      <c r="A14" s="39" t="s">
        <v>89</v>
      </c>
      <c r="B14" s="39" t="s">
        <v>90</v>
      </c>
      <c r="C14" s="39" t="s">
        <v>5</v>
      </c>
      <c r="D14" s="39">
        <v>0</v>
      </c>
      <c r="E14" s="39">
        <v>4</v>
      </c>
      <c r="F14" s="39">
        <v>0</v>
      </c>
      <c r="G14" s="39">
        <v>0</v>
      </c>
      <c r="H14" s="39">
        <v>0</v>
      </c>
      <c r="I14" s="39">
        <v>0</v>
      </c>
      <c r="J14" s="39">
        <v>0</v>
      </c>
      <c r="K14" s="39">
        <v>11</v>
      </c>
      <c r="L14" s="39">
        <v>0</v>
      </c>
      <c r="M14" s="39">
        <v>0</v>
      </c>
      <c r="N14" s="39">
        <v>0</v>
      </c>
      <c r="O14" s="39">
        <v>0</v>
      </c>
    </row>
    <row r="15" spans="1:15" x14ac:dyDescent="0.25">
      <c r="A15" s="39" t="s">
        <v>89</v>
      </c>
      <c r="B15" s="39" t="s">
        <v>90</v>
      </c>
      <c r="C15" s="39" t="s">
        <v>2</v>
      </c>
      <c r="D15" s="39">
        <v>0</v>
      </c>
      <c r="E15" s="39">
        <v>0</v>
      </c>
      <c r="F15" s="39">
        <v>0</v>
      </c>
      <c r="G15" s="39">
        <v>0</v>
      </c>
      <c r="H15" s="39">
        <v>0</v>
      </c>
      <c r="I15" s="39">
        <v>0</v>
      </c>
      <c r="J15" s="39">
        <v>0</v>
      </c>
      <c r="K15" s="39">
        <v>0</v>
      </c>
      <c r="L15" s="39">
        <v>0</v>
      </c>
      <c r="M15" s="39">
        <v>0</v>
      </c>
      <c r="N15" s="39">
        <v>0</v>
      </c>
      <c r="O15" s="39">
        <v>0</v>
      </c>
    </row>
    <row r="16" spans="1:15" x14ac:dyDescent="0.25">
      <c r="A16" s="40" t="s">
        <v>89</v>
      </c>
      <c r="B16" s="40" t="s">
        <v>90</v>
      </c>
      <c r="C16" s="40" t="s">
        <v>230</v>
      </c>
      <c r="D16" s="40">
        <v>945</v>
      </c>
      <c r="E16" s="40">
        <v>994</v>
      </c>
      <c r="F16" s="40">
        <v>989</v>
      </c>
      <c r="G16" s="40">
        <v>1261</v>
      </c>
      <c r="H16" s="40">
        <v>661</v>
      </c>
      <c r="I16" s="40">
        <v>1479</v>
      </c>
      <c r="J16" s="40">
        <v>1562</v>
      </c>
      <c r="K16" s="40">
        <v>2214</v>
      </c>
      <c r="L16" s="40">
        <v>2519</v>
      </c>
      <c r="M16" s="40">
        <v>1251</v>
      </c>
      <c r="N16" s="40">
        <v>1234</v>
      </c>
      <c r="O16" s="40">
        <v>1180</v>
      </c>
    </row>
    <row r="17" spans="1:15" x14ac:dyDescent="0.25">
      <c r="A17" s="39" t="s">
        <v>91</v>
      </c>
      <c r="B17" s="39" t="s">
        <v>92</v>
      </c>
      <c r="C17" s="39" t="s">
        <v>0</v>
      </c>
      <c r="D17" s="39">
        <v>925</v>
      </c>
      <c r="E17" s="39">
        <v>664</v>
      </c>
      <c r="F17" s="39">
        <v>490</v>
      </c>
      <c r="G17" s="39">
        <v>560</v>
      </c>
      <c r="H17" s="39">
        <v>885</v>
      </c>
      <c r="I17" s="39">
        <v>294</v>
      </c>
      <c r="J17" s="39">
        <v>615</v>
      </c>
      <c r="K17" s="39">
        <v>837</v>
      </c>
      <c r="L17" s="39">
        <v>1062</v>
      </c>
      <c r="M17" s="39">
        <v>574</v>
      </c>
      <c r="N17" s="39">
        <v>899</v>
      </c>
      <c r="O17" s="39">
        <v>526</v>
      </c>
    </row>
    <row r="18" spans="1:15" x14ac:dyDescent="0.25">
      <c r="A18" s="39" t="s">
        <v>91</v>
      </c>
      <c r="B18" s="39" t="s">
        <v>92</v>
      </c>
      <c r="C18" s="39" t="s">
        <v>23</v>
      </c>
      <c r="D18" s="39">
        <v>428</v>
      </c>
      <c r="E18" s="39">
        <v>375</v>
      </c>
      <c r="F18" s="39">
        <v>226</v>
      </c>
      <c r="G18" s="39">
        <v>314</v>
      </c>
      <c r="H18" s="39">
        <v>461</v>
      </c>
      <c r="I18" s="39">
        <v>149</v>
      </c>
      <c r="J18" s="39">
        <v>291</v>
      </c>
      <c r="K18" s="39">
        <v>409</v>
      </c>
      <c r="L18" s="39">
        <v>502</v>
      </c>
      <c r="M18" s="39">
        <v>269</v>
      </c>
      <c r="N18" s="39">
        <v>416</v>
      </c>
      <c r="O18" s="39">
        <v>190</v>
      </c>
    </row>
    <row r="19" spans="1:15" x14ac:dyDescent="0.25">
      <c r="A19" s="39" t="s">
        <v>91</v>
      </c>
      <c r="B19" s="39" t="s">
        <v>92</v>
      </c>
      <c r="C19" s="39" t="s">
        <v>4</v>
      </c>
      <c r="D19" s="39">
        <v>142</v>
      </c>
      <c r="E19" s="39">
        <v>130</v>
      </c>
      <c r="F19" s="39">
        <v>102</v>
      </c>
      <c r="G19" s="39">
        <v>94</v>
      </c>
      <c r="H19" s="39">
        <v>173</v>
      </c>
      <c r="I19" s="39">
        <v>82</v>
      </c>
      <c r="J19" s="39">
        <v>139</v>
      </c>
      <c r="K19" s="39">
        <v>190</v>
      </c>
      <c r="L19" s="39">
        <v>226</v>
      </c>
      <c r="M19" s="39">
        <v>105</v>
      </c>
      <c r="N19" s="39">
        <v>171</v>
      </c>
      <c r="O19" s="39">
        <v>85</v>
      </c>
    </row>
    <row r="20" spans="1:15" x14ac:dyDescent="0.25">
      <c r="A20" s="39" t="s">
        <v>91</v>
      </c>
      <c r="B20" s="39" t="s">
        <v>92</v>
      </c>
      <c r="C20" s="39" t="s">
        <v>5</v>
      </c>
      <c r="D20" s="39">
        <v>0</v>
      </c>
      <c r="E20" s="39">
        <v>0</v>
      </c>
      <c r="F20" s="39">
        <v>4</v>
      </c>
      <c r="G20" s="39">
        <v>0</v>
      </c>
      <c r="H20" s="39">
        <v>0</v>
      </c>
      <c r="I20" s="39">
        <v>0</v>
      </c>
      <c r="J20" s="39">
        <v>0</v>
      </c>
      <c r="K20" s="39">
        <v>0</v>
      </c>
      <c r="L20" s="39">
        <v>11</v>
      </c>
      <c r="M20" s="39">
        <v>0</v>
      </c>
      <c r="N20" s="39">
        <v>0</v>
      </c>
      <c r="O20" s="39">
        <v>0</v>
      </c>
    </row>
    <row r="21" spans="1:15" x14ac:dyDescent="0.25">
      <c r="A21" s="39" t="s">
        <v>91</v>
      </c>
      <c r="B21" s="39" t="s">
        <v>92</v>
      </c>
      <c r="C21" s="39" t="s">
        <v>2</v>
      </c>
      <c r="D21" s="39">
        <v>0</v>
      </c>
      <c r="E21" s="39">
        <v>0</v>
      </c>
      <c r="F21" s="39">
        <v>1</v>
      </c>
      <c r="G21" s="39">
        <v>0</v>
      </c>
      <c r="H21" s="39">
        <v>0</v>
      </c>
      <c r="I21" s="39">
        <v>1</v>
      </c>
      <c r="J21" s="39">
        <v>0</v>
      </c>
      <c r="K21" s="39">
        <v>0</v>
      </c>
      <c r="L21" s="39">
        <v>7</v>
      </c>
      <c r="M21" s="39">
        <v>0</v>
      </c>
      <c r="N21" s="39">
        <v>0</v>
      </c>
      <c r="O21" s="39">
        <v>0</v>
      </c>
    </row>
    <row r="22" spans="1:15" x14ac:dyDescent="0.25">
      <c r="A22" s="40" t="s">
        <v>91</v>
      </c>
      <c r="B22" s="40" t="s">
        <v>92</v>
      </c>
      <c r="C22" s="40" t="s">
        <v>230</v>
      </c>
      <c r="D22" s="40">
        <v>1495</v>
      </c>
      <c r="E22" s="40">
        <v>1169</v>
      </c>
      <c r="F22" s="40">
        <v>823</v>
      </c>
      <c r="G22" s="40">
        <v>968</v>
      </c>
      <c r="H22" s="40">
        <v>1519</v>
      </c>
      <c r="I22" s="40">
        <v>526</v>
      </c>
      <c r="J22" s="40">
        <v>1045</v>
      </c>
      <c r="K22" s="40">
        <v>1436</v>
      </c>
      <c r="L22" s="40">
        <v>1808</v>
      </c>
      <c r="M22" s="40">
        <v>948</v>
      </c>
      <c r="N22" s="40">
        <v>1486</v>
      </c>
      <c r="O22" s="40">
        <v>801</v>
      </c>
    </row>
    <row r="23" spans="1:15" x14ac:dyDescent="0.25">
      <c r="A23" s="39" t="s">
        <v>93</v>
      </c>
      <c r="B23" s="39" t="s">
        <v>94</v>
      </c>
      <c r="C23" s="39" t="s">
        <v>0</v>
      </c>
      <c r="D23" s="39">
        <v>1303</v>
      </c>
      <c r="E23" s="39">
        <v>1698</v>
      </c>
      <c r="F23" s="39">
        <v>2062</v>
      </c>
      <c r="G23" s="39">
        <v>1616</v>
      </c>
      <c r="H23" s="39">
        <v>2075</v>
      </c>
      <c r="I23" s="39">
        <v>1978</v>
      </c>
      <c r="J23" s="39">
        <v>1623</v>
      </c>
      <c r="K23" s="39">
        <v>1862</v>
      </c>
      <c r="L23" s="39">
        <v>1713</v>
      </c>
      <c r="M23" s="39">
        <v>1564</v>
      </c>
      <c r="N23" s="39">
        <v>1484</v>
      </c>
      <c r="O23" s="39">
        <v>1449</v>
      </c>
    </row>
    <row r="24" spans="1:15" x14ac:dyDescent="0.25">
      <c r="A24" s="39" t="s">
        <v>93</v>
      </c>
      <c r="B24" s="39" t="s">
        <v>94</v>
      </c>
      <c r="C24" s="39" t="s">
        <v>23</v>
      </c>
      <c r="D24" s="39">
        <v>246</v>
      </c>
      <c r="E24" s="39">
        <v>424</v>
      </c>
      <c r="F24" s="39">
        <v>392</v>
      </c>
      <c r="G24" s="39">
        <v>332</v>
      </c>
      <c r="H24" s="39">
        <v>437</v>
      </c>
      <c r="I24" s="39">
        <v>392</v>
      </c>
      <c r="J24" s="39">
        <v>329</v>
      </c>
      <c r="K24" s="39">
        <v>366</v>
      </c>
      <c r="L24" s="39">
        <v>368</v>
      </c>
      <c r="M24" s="39">
        <v>321</v>
      </c>
      <c r="N24" s="39">
        <v>289</v>
      </c>
      <c r="O24" s="39">
        <v>307</v>
      </c>
    </row>
    <row r="25" spans="1:15" x14ac:dyDescent="0.25">
      <c r="A25" s="39" t="s">
        <v>93</v>
      </c>
      <c r="B25" s="39" t="s">
        <v>94</v>
      </c>
      <c r="C25" s="39" t="s">
        <v>4</v>
      </c>
      <c r="D25" s="39">
        <v>209</v>
      </c>
      <c r="E25" s="39">
        <v>200</v>
      </c>
      <c r="F25" s="39">
        <v>214</v>
      </c>
      <c r="G25" s="39">
        <v>181</v>
      </c>
      <c r="H25" s="39">
        <v>302</v>
      </c>
      <c r="I25" s="39">
        <v>237</v>
      </c>
      <c r="J25" s="39">
        <v>187</v>
      </c>
      <c r="K25" s="39">
        <v>181</v>
      </c>
      <c r="L25" s="39">
        <v>211</v>
      </c>
      <c r="M25" s="39">
        <v>180</v>
      </c>
      <c r="N25" s="39">
        <v>161</v>
      </c>
      <c r="O25" s="39">
        <v>174</v>
      </c>
    </row>
    <row r="26" spans="1:15" x14ac:dyDescent="0.25">
      <c r="A26" s="39" t="s">
        <v>93</v>
      </c>
      <c r="B26" s="39" t="s">
        <v>94</v>
      </c>
      <c r="C26" s="39" t="s">
        <v>5</v>
      </c>
      <c r="D26" s="39">
        <v>3</v>
      </c>
      <c r="E26" s="39">
        <v>93</v>
      </c>
      <c r="F26" s="39">
        <v>26</v>
      </c>
      <c r="G26" s="39">
        <v>26</v>
      </c>
      <c r="H26" s="39">
        <v>31</v>
      </c>
      <c r="I26" s="39">
        <v>32</v>
      </c>
      <c r="J26" s="39">
        <v>12</v>
      </c>
      <c r="K26" s="39">
        <v>21</v>
      </c>
      <c r="L26" s="39">
        <v>19</v>
      </c>
      <c r="M26" s="39">
        <v>16</v>
      </c>
      <c r="N26" s="39">
        <v>11</v>
      </c>
      <c r="O26" s="39">
        <v>15</v>
      </c>
    </row>
    <row r="27" spans="1:15" x14ac:dyDescent="0.25">
      <c r="A27" s="39" t="s">
        <v>93</v>
      </c>
      <c r="B27" s="39" t="s">
        <v>94</v>
      </c>
      <c r="C27" s="39" t="s">
        <v>2</v>
      </c>
      <c r="D27" s="39">
        <v>0</v>
      </c>
      <c r="E27" s="39">
        <v>1</v>
      </c>
      <c r="F27" s="39">
        <v>2</v>
      </c>
      <c r="G27" s="39">
        <v>1</v>
      </c>
      <c r="H27" s="39">
        <v>2</v>
      </c>
      <c r="I27" s="39">
        <v>1</v>
      </c>
      <c r="J27" s="39">
        <v>10</v>
      </c>
      <c r="K27" s="39">
        <v>4</v>
      </c>
      <c r="L27" s="39">
        <v>8</v>
      </c>
      <c r="M27" s="39">
        <v>3</v>
      </c>
      <c r="N27" s="39">
        <v>3</v>
      </c>
      <c r="O27" s="39">
        <v>2</v>
      </c>
    </row>
    <row r="28" spans="1:15" x14ac:dyDescent="0.25">
      <c r="A28" s="40" t="s">
        <v>93</v>
      </c>
      <c r="B28" s="40" t="s">
        <v>94</v>
      </c>
      <c r="C28" s="40" t="s">
        <v>230</v>
      </c>
      <c r="D28" s="40">
        <v>1761</v>
      </c>
      <c r="E28" s="40">
        <v>2416</v>
      </c>
      <c r="F28" s="40">
        <v>2696</v>
      </c>
      <c r="G28" s="40">
        <v>2156</v>
      </c>
      <c r="H28" s="40">
        <v>2847</v>
      </c>
      <c r="I28" s="40">
        <v>2640</v>
      </c>
      <c r="J28" s="40">
        <v>2161</v>
      </c>
      <c r="K28" s="40">
        <v>2434</v>
      </c>
      <c r="L28" s="40">
        <v>2319</v>
      </c>
      <c r="M28" s="40">
        <v>2084</v>
      </c>
      <c r="N28" s="40">
        <v>1948</v>
      </c>
      <c r="O28" s="40">
        <v>1947</v>
      </c>
    </row>
    <row r="29" spans="1:15" x14ac:dyDescent="0.25">
      <c r="A29" s="39" t="s">
        <v>95</v>
      </c>
      <c r="B29" s="39" t="s">
        <v>96</v>
      </c>
      <c r="C29" s="39" t="s">
        <v>0</v>
      </c>
      <c r="D29" s="39">
        <v>504</v>
      </c>
      <c r="E29" s="39">
        <v>970</v>
      </c>
      <c r="F29" s="39">
        <v>1125</v>
      </c>
      <c r="G29" s="39">
        <v>721</v>
      </c>
      <c r="H29" s="39">
        <v>837</v>
      </c>
      <c r="I29" s="39">
        <v>993</v>
      </c>
      <c r="J29" s="39">
        <v>336</v>
      </c>
      <c r="K29" s="39">
        <v>1453</v>
      </c>
      <c r="L29" s="39">
        <v>1086</v>
      </c>
      <c r="M29" s="39">
        <v>518</v>
      </c>
      <c r="N29" s="39">
        <v>946</v>
      </c>
      <c r="O29" s="39">
        <v>599</v>
      </c>
    </row>
    <row r="30" spans="1:15" x14ac:dyDescent="0.25">
      <c r="A30" s="39" t="s">
        <v>95</v>
      </c>
      <c r="B30" s="39" t="s">
        <v>96</v>
      </c>
      <c r="C30" s="39" t="s">
        <v>23</v>
      </c>
      <c r="D30" s="39">
        <v>291</v>
      </c>
      <c r="E30" s="39">
        <v>506</v>
      </c>
      <c r="F30" s="39">
        <v>691</v>
      </c>
      <c r="G30" s="39">
        <v>355</v>
      </c>
      <c r="H30" s="39">
        <v>421</v>
      </c>
      <c r="I30" s="39">
        <v>558</v>
      </c>
      <c r="J30" s="39">
        <v>182</v>
      </c>
      <c r="K30" s="39">
        <v>760</v>
      </c>
      <c r="L30" s="39">
        <v>642</v>
      </c>
      <c r="M30" s="39">
        <v>307</v>
      </c>
      <c r="N30" s="39">
        <v>494</v>
      </c>
      <c r="O30" s="39">
        <v>343</v>
      </c>
    </row>
    <row r="31" spans="1:15" x14ac:dyDescent="0.25">
      <c r="A31" s="39" t="s">
        <v>95</v>
      </c>
      <c r="B31" s="39" t="s">
        <v>96</v>
      </c>
      <c r="C31" s="39" t="s">
        <v>4</v>
      </c>
      <c r="D31" s="39">
        <v>61</v>
      </c>
      <c r="E31" s="39">
        <v>112</v>
      </c>
      <c r="F31" s="39">
        <v>215</v>
      </c>
      <c r="G31" s="39">
        <v>64</v>
      </c>
      <c r="H31" s="39">
        <v>61</v>
      </c>
      <c r="I31" s="39">
        <v>98</v>
      </c>
      <c r="J31" s="39">
        <v>36</v>
      </c>
      <c r="K31" s="39">
        <v>136</v>
      </c>
      <c r="L31" s="39">
        <v>157</v>
      </c>
      <c r="M31" s="39">
        <v>66</v>
      </c>
      <c r="N31" s="39">
        <v>77</v>
      </c>
      <c r="O31" s="39">
        <v>69</v>
      </c>
    </row>
    <row r="32" spans="1:15" x14ac:dyDescent="0.25">
      <c r="A32" s="39" t="s">
        <v>95</v>
      </c>
      <c r="B32" s="39" t="s">
        <v>96</v>
      </c>
      <c r="C32" s="39" t="s">
        <v>5</v>
      </c>
      <c r="D32" s="39">
        <v>0</v>
      </c>
      <c r="E32" s="39">
        <v>0</v>
      </c>
      <c r="F32" s="39">
        <v>60</v>
      </c>
      <c r="G32" s="39">
        <v>1</v>
      </c>
      <c r="H32" s="39">
        <v>7</v>
      </c>
      <c r="I32" s="39">
        <v>0</v>
      </c>
      <c r="J32" s="39">
        <v>6</v>
      </c>
      <c r="K32" s="39">
        <v>0</v>
      </c>
      <c r="L32" s="39">
        <v>14</v>
      </c>
      <c r="M32" s="39">
        <v>0</v>
      </c>
      <c r="N32" s="39">
        <v>0</v>
      </c>
      <c r="O32" s="39">
        <v>0</v>
      </c>
    </row>
    <row r="33" spans="1:15" x14ac:dyDescent="0.25">
      <c r="A33" s="39" t="s">
        <v>95</v>
      </c>
      <c r="B33" s="39" t="s">
        <v>96</v>
      </c>
      <c r="C33" s="39" t="s">
        <v>2</v>
      </c>
      <c r="D33" s="39">
        <v>0</v>
      </c>
      <c r="E33" s="39">
        <v>0</v>
      </c>
      <c r="F33" s="39">
        <v>3</v>
      </c>
      <c r="G33" s="39">
        <v>0</v>
      </c>
      <c r="H33" s="39">
        <v>0</v>
      </c>
      <c r="I33" s="39">
        <v>0</v>
      </c>
      <c r="J33" s="39">
        <v>0</v>
      </c>
      <c r="K33" s="39">
        <v>0</v>
      </c>
      <c r="L33" s="39">
        <v>0</v>
      </c>
      <c r="M33" s="39">
        <v>0</v>
      </c>
      <c r="N33" s="39">
        <v>0</v>
      </c>
      <c r="O33" s="39">
        <v>0</v>
      </c>
    </row>
    <row r="34" spans="1:15" x14ac:dyDescent="0.25">
      <c r="A34" s="40" t="s">
        <v>95</v>
      </c>
      <c r="B34" s="40" t="s">
        <v>96</v>
      </c>
      <c r="C34" s="40" t="s">
        <v>230</v>
      </c>
      <c r="D34" s="40">
        <v>856</v>
      </c>
      <c r="E34" s="40">
        <v>1588</v>
      </c>
      <c r="F34" s="40">
        <v>2094</v>
      </c>
      <c r="G34" s="40">
        <v>1141</v>
      </c>
      <c r="H34" s="40">
        <v>1326</v>
      </c>
      <c r="I34" s="40">
        <v>1649</v>
      </c>
      <c r="J34" s="40">
        <v>560</v>
      </c>
      <c r="K34" s="40">
        <v>2349</v>
      </c>
      <c r="L34" s="40">
        <v>1899</v>
      </c>
      <c r="M34" s="40">
        <v>891</v>
      </c>
      <c r="N34" s="40">
        <v>1517</v>
      </c>
      <c r="O34" s="40">
        <v>1011</v>
      </c>
    </row>
    <row r="35" spans="1:15" x14ac:dyDescent="0.25">
      <c r="A35" s="39" t="s">
        <v>97</v>
      </c>
      <c r="B35" s="39" t="s">
        <v>98</v>
      </c>
      <c r="C35" s="39" t="s">
        <v>0</v>
      </c>
      <c r="D35" s="39">
        <v>320</v>
      </c>
      <c r="E35" s="39">
        <v>296</v>
      </c>
      <c r="F35" s="39">
        <v>326</v>
      </c>
      <c r="G35" s="39">
        <v>214</v>
      </c>
      <c r="H35" s="39">
        <v>450</v>
      </c>
      <c r="I35" s="39">
        <v>5</v>
      </c>
      <c r="J35" s="39">
        <v>344</v>
      </c>
      <c r="K35" s="39">
        <v>272</v>
      </c>
      <c r="L35" s="39">
        <v>450</v>
      </c>
      <c r="M35" s="39">
        <v>568</v>
      </c>
      <c r="N35" s="39">
        <v>122</v>
      </c>
      <c r="O35" s="39">
        <v>262</v>
      </c>
    </row>
    <row r="36" spans="1:15" x14ac:dyDescent="0.25">
      <c r="A36" s="39" t="s">
        <v>97</v>
      </c>
      <c r="B36" s="39" t="s">
        <v>98</v>
      </c>
      <c r="C36" s="39" t="s">
        <v>23</v>
      </c>
      <c r="D36" s="39">
        <v>258</v>
      </c>
      <c r="E36" s="39">
        <v>199</v>
      </c>
      <c r="F36" s="39">
        <v>158</v>
      </c>
      <c r="G36" s="39">
        <v>121</v>
      </c>
      <c r="H36" s="39">
        <v>164</v>
      </c>
      <c r="I36" s="39">
        <v>347</v>
      </c>
      <c r="J36" s="39">
        <v>222</v>
      </c>
      <c r="K36" s="39">
        <v>290</v>
      </c>
      <c r="L36" s="39">
        <v>269</v>
      </c>
      <c r="M36" s="39">
        <v>478</v>
      </c>
      <c r="N36" s="39">
        <v>168</v>
      </c>
      <c r="O36" s="39">
        <v>187</v>
      </c>
    </row>
    <row r="37" spans="1:15" x14ac:dyDescent="0.25">
      <c r="A37" s="39" t="s">
        <v>97</v>
      </c>
      <c r="B37" s="39" t="s">
        <v>98</v>
      </c>
      <c r="C37" s="39" t="s">
        <v>4</v>
      </c>
      <c r="D37" s="39">
        <v>128</v>
      </c>
      <c r="E37" s="39">
        <v>66</v>
      </c>
      <c r="F37" s="39">
        <v>106</v>
      </c>
      <c r="G37" s="39">
        <v>61</v>
      </c>
      <c r="H37" s="39">
        <v>57</v>
      </c>
      <c r="I37" s="39">
        <v>117</v>
      </c>
      <c r="J37" s="39">
        <v>99</v>
      </c>
      <c r="K37" s="39">
        <v>91</v>
      </c>
      <c r="L37" s="39">
        <v>104</v>
      </c>
      <c r="M37" s="39">
        <v>134</v>
      </c>
      <c r="N37" s="39">
        <v>67</v>
      </c>
      <c r="O37" s="39">
        <v>64</v>
      </c>
    </row>
    <row r="38" spans="1:15" x14ac:dyDescent="0.25">
      <c r="A38" s="39" t="s">
        <v>97</v>
      </c>
      <c r="B38" s="39" t="s">
        <v>98</v>
      </c>
      <c r="C38" s="39" t="s">
        <v>5</v>
      </c>
      <c r="D38" s="39">
        <v>12</v>
      </c>
      <c r="E38" s="39">
        <v>0</v>
      </c>
      <c r="F38" s="39">
        <v>4</v>
      </c>
      <c r="G38" s="39">
        <v>0</v>
      </c>
      <c r="H38" s="39">
        <v>0</v>
      </c>
      <c r="I38" s="39">
        <v>0</v>
      </c>
      <c r="J38" s="39">
        <v>2</v>
      </c>
      <c r="K38" s="39">
        <v>0</v>
      </c>
      <c r="L38" s="39">
        <v>2</v>
      </c>
      <c r="M38" s="39">
        <v>0</v>
      </c>
      <c r="N38" s="39">
        <v>0</v>
      </c>
      <c r="O38" s="39">
        <v>0</v>
      </c>
    </row>
    <row r="39" spans="1:15" x14ac:dyDescent="0.25">
      <c r="A39" s="39" t="s">
        <v>97</v>
      </c>
      <c r="B39" s="39" t="s">
        <v>98</v>
      </c>
      <c r="C39" s="39" t="s">
        <v>2</v>
      </c>
      <c r="D39" s="39">
        <v>0</v>
      </c>
      <c r="E39" s="39">
        <v>0</v>
      </c>
      <c r="F39" s="39">
        <v>0</v>
      </c>
      <c r="G39" s="39">
        <v>0</v>
      </c>
      <c r="H39" s="39">
        <v>0</v>
      </c>
      <c r="I39" s="39">
        <v>0</v>
      </c>
      <c r="J39" s="39">
        <v>0</v>
      </c>
      <c r="K39" s="39">
        <v>0</v>
      </c>
      <c r="L39" s="39">
        <v>0</v>
      </c>
      <c r="M39" s="39">
        <v>0</v>
      </c>
      <c r="N39" s="39">
        <v>0</v>
      </c>
      <c r="O39" s="39">
        <v>0</v>
      </c>
    </row>
    <row r="40" spans="1:15" x14ac:dyDescent="0.25">
      <c r="A40" s="40" t="s">
        <v>97</v>
      </c>
      <c r="B40" s="40" t="s">
        <v>98</v>
      </c>
      <c r="C40" s="40" t="s">
        <v>230</v>
      </c>
      <c r="D40" s="40">
        <v>718</v>
      </c>
      <c r="E40" s="40">
        <v>561</v>
      </c>
      <c r="F40" s="40">
        <v>594</v>
      </c>
      <c r="G40" s="40">
        <v>396</v>
      </c>
      <c r="H40" s="40">
        <v>671</v>
      </c>
      <c r="I40" s="40">
        <v>469</v>
      </c>
      <c r="J40" s="40">
        <v>667</v>
      </c>
      <c r="K40" s="40">
        <v>653</v>
      </c>
      <c r="L40" s="40">
        <v>825</v>
      </c>
      <c r="M40" s="40">
        <v>1180</v>
      </c>
      <c r="N40" s="40">
        <v>357</v>
      </c>
      <c r="O40" s="40">
        <v>513</v>
      </c>
    </row>
    <row r="41" spans="1:15" x14ac:dyDescent="0.25">
      <c r="A41" s="39" t="s">
        <v>99</v>
      </c>
      <c r="B41" s="39" t="s">
        <v>100</v>
      </c>
      <c r="C41" s="39" t="s">
        <v>0</v>
      </c>
      <c r="D41" s="39">
        <v>390</v>
      </c>
      <c r="E41" s="39">
        <v>467</v>
      </c>
      <c r="F41" s="39">
        <v>389</v>
      </c>
      <c r="G41" s="39">
        <v>115</v>
      </c>
      <c r="H41" s="39">
        <v>446</v>
      </c>
      <c r="I41" s="39">
        <v>223</v>
      </c>
      <c r="J41" s="39">
        <v>439</v>
      </c>
      <c r="K41" s="39">
        <v>229</v>
      </c>
      <c r="L41" s="39">
        <v>702</v>
      </c>
      <c r="M41" s="39">
        <v>207</v>
      </c>
      <c r="N41" s="39">
        <v>410</v>
      </c>
      <c r="O41" s="39">
        <v>358</v>
      </c>
    </row>
    <row r="42" spans="1:15" x14ac:dyDescent="0.25">
      <c r="A42" s="39" t="s">
        <v>99</v>
      </c>
      <c r="B42" s="39" t="s">
        <v>100</v>
      </c>
      <c r="C42" s="39" t="s">
        <v>23</v>
      </c>
      <c r="D42" s="39">
        <v>273</v>
      </c>
      <c r="E42" s="39">
        <v>376</v>
      </c>
      <c r="F42" s="39">
        <v>277</v>
      </c>
      <c r="G42" s="39">
        <v>85</v>
      </c>
      <c r="H42" s="39">
        <v>315</v>
      </c>
      <c r="I42" s="39">
        <v>131</v>
      </c>
      <c r="J42" s="39">
        <v>251</v>
      </c>
      <c r="K42" s="39">
        <v>147</v>
      </c>
      <c r="L42" s="39">
        <v>493</v>
      </c>
      <c r="M42" s="39">
        <v>108</v>
      </c>
      <c r="N42" s="39">
        <v>257</v>
      </c>
      <c r="O42" s="39">
        <v>254</v>
      </c>
    </row>
    <row r="43" spans="1:15" x14ac:dyDescent="0.25">
      <c r="A43" s="39" t="s">
        <v>99</v>
      </c>
      <c r="B43" s="39" t="s">
        <v>100</v>
      </c>
      <c r="C43" s="39" t="s">
        <v>4</v>
      </c>
      <c r="D43" s="39">
        <v>85</v>
      </c>
      <c r="E43" s="39">
        <v>126</v>
      </c>
      <c r="F43" s="39">
        <v>129</v>
      </c>
      <c r="G43" s="39">
        <v>40</v>
      </c>
      <c r="H43" s="39">
        <v>102</v>
      </c>
      <c r="I43" s="39">
        <v>46</v>
      </c>
      <c r="J43" s="39">
        <v>111</v>
      </c>
      <c r="K43" s="39">
        <v>72</v>
      </c>
      <c r="L43" s="39">
        <v>167</v>
      </c>
      <c r="M43" s="39">
        <v>40</v>
      </c>
      <c r="N43" s="39">
        <v>92</v>
      </c>
      <c r="O43" s="39">
        <v>102</v>
      </c>
    </row>
    <row r="44" spans="1:15" x14ac:dyDescent="0.25">
      <c r="A44" s="39" t="s">
        <v>99</v>
      </c>
      <c r="B44" s="39" t="s">
        <v>100</v>
      </c>
      <c r="C44" s="39" t="s">
        <v>5</v>
      </c>
      <c r="D44" s="39">
        <v>0</v>
      </c>
      <c r="E44" s="39">
        <v>0</v>
      </c>
      <c r="F44" s="39">
        <v>3</v>
      </c>
      <c r="G44" s="39">
        <v>0</v>
      </c>
      <c r="H44" s="39">
        <v>0</v>
      </c>
      <c r="I44" s="39">
        <v>1</v>
      </c>
      <c r="J44" s="39">
        <v>0</v>
      </c>
      <c r="K44" s="39">
        <v>0</v>
      </c>
      <c r="L44" s="39">
        <v>12</v>
      </c>
      <c r="M44" s="39">
        <v>0</v>
      </c>
      <c r="N44" s="39">
        <v>0</v>
      </c>
      <c r="O44" s="39">
        <v>0</v>
      </c>
    </row>
    <row r="45" spans="1:15" x14ac:dyDescent="0.25">
      <c r="A45" s="39" t="s">
        <v>99</v>
      </c>
      <c r="B45" s="39" t="s">
        <v>100</v>
      </c>
      <c r="C45" s="39" t="s">
        <v>2</v>
      </c>
      <c r="D45" s="39">
        <v>0</v>
      </c>
      <c r="E45" s="39">
        <v>0</v>
      </c>
      <c r="F45" s="39">
        <v>0</v>
      </c>
      <c r="G45" s="39">
        <v>0</v>
      </c>
      <c r="H45" s="39">
        <v>0</v>
      </c>
      <c r="I45" s="39">
        <v>0</v>
      </c>
      <c r="J45" s="39">
        <v>0</v>
      </c>
      <c r="K45" s="39">
        <v>0</v>
      </c>
      <c r="L45" s="39">
        <v>2</v>
      </c>
      <c r="M45" s="39">
        <v>0</v>
      </c>
      <c r="N45" s="39">
        <v>0</v>
      </c>
      <c r="O45" s="39">
        <v>0</v>
      </c>
    </row>
    <row r="46" spans="1:15" x14ac:dyDescent="0.25">
      <c r="A46" s="40" t="s">
        <v>99</v>
      </c>
      <c r="B46" s="40" t="s">
        <v>100</v>
      </c>
      <c r="C46" s="40" t="s">
        <v>230</v>
      </c>
      <c r="D46" s="40">
        <v>748</v>
      </c>
      <c r="E46" s="40">
        <v>969</v>
      </c>
      <c r="F46" s="40">
        <v>798</v>
      </c>
      <c r="G46" s="40">
        <v>240</v>
      </c>
      <c r="H46" s="40">
        <v>863</v>
      </c>
      <c r="I46" s="40">
        <v>401</v>
      </c>
      <c r="J46" s="40">
        <v>801</v>
      </c>
      <c r="K46" s="40">
        <v>448</v>
      </c>
      <c r="L46" s="40">
        <v>1376</v>
      </c>
      <c r="M46" s="40">
        <v>355</v>
      </c>
      <c r="N46" s="40">
        <v>759</v>
      </c>
      <c r="O46" s="40">
        <v>714</v>
      </c>
    </row>
    <row r="47" spans="1:15" x14ac:dyDescent="0.25">
      <c r="A47" s="39" t="s">
        <v>101</v>
      </c>
      <c r="B47" s="39" t="s">
        <v>102</v>
      </c>
      <c r="C47" s="39" t="s">
        <v>0</v>
      </c>
      <c r="D47" s="39">
        <v>53</v>
      </c>
      <c r="E47" s="39">
        <v>2</v>
      </c>
      <c r="F47" s="39">
        <v>220</v>
      </c>
      <c r="G47" s="39">
        <v>0</v>
      </c>
      <c r="H47" s="39">
        <v>53</v>
      </c>
      <c r="I47" s="39">
        <v>88</v>
      </c>
      <c r="J47" s="39">
        <v>76</v>
      </c>
      <c r="K47" s="39">
        <v>76</v>
      </c>
      <c r="L47" s="39">
        <v>76</v>
      </c>
      <c r="M47" s="39">
        <v>28</v>
      </c>
      <c r="N47" s="39">
        <v>60</v>
      </c>
      <c r="O47" s="39">
        <v>37</v>
      </c>
    </row>
    <row r="48" spans="1:15" x14ac:dyDescent="0.25">
      <c r="A48" s="39" t="s">
        <v>101</v>
      </c>
      <c r="B48" s="39" t="s">
        <v>102</v>
      </c>
      <c r="C48" s="39" t="s">
        <v>23</v>
      </c>
      <c r="D48" s="39">
        <v>52</v>
      </c>
      <c r="E48" s="39">
        <v>0</v>
      </c>
      <c r="F48" s="39">
        <v>191</v>
      </c>
      <c r="G48" s="39">
        <v>0</v>
      </c>
      <c r="H48" s="39">
        <v>46</v>
      </c>
      <c r="I48" s="39">
        <v>60</v>
      </c>
      <c r="J48" s="39">
        <v>63</v>
      </c>
      <c r="K48" s="39">
        <v>85</v>
      </c>
      <c r="L48" s="39">
        <v>68</v>
      </c>
      <c r="M48" s="39">
        <v>34</v>
      </c>
      <c r="N48" s="39">
        <v>91</v>
      </c>
      <c r="O48" s="39">
        <v>57</v>
      </c>
    </row>
    <row r="49" spans="1:15" x14ac:dyDescent="0.25">
      <c r="A49" s="39" t="s">
        <v>101</v>
      </c>
      <c r="B49" s="39" t="s">
        <v>102</v>
      </c>
      <c r="C49" s="39" t="s">
        <v>4</v>
      </c>
      <c r="D49" s="39">
        <v>22</v>
      </c>
      <c r="E49" s="39">
        <v>0</v>
      </c>
      <c r="F49" s="39">
        <v>107</v>
      </c>
      <c r="G49" s="39">
        <v>0</v>
      </c>
      <c r="H49" s="39">
        <v>20</v>
      </c>
      <c r="I49" s="39">
        <v>34</v>
      </c>
      <c r="J49" s="39">
        <v>22</v>
      </c>
      <c r="K49" s="39">
        <v>32</v>
      </c>
      <c r="L49" s="39">
        <v>29</v>
      </c>
      <c r="M49" s="39">
        <v>9</v>
      </c>
      <c r="N49" s="39">
        <v>40</v>
      </c>
      <c r="O49" s="39">
        <v>22</v>
      </c>
    </row>
    <row r="50" spans="1:15" x14ac:dyDescent="0.25">
      <c r="A50" s="39" t="s">
        <v>101</v>
      </c>
      <c r="B50" s="39" t="s">
        <v>102</v>
      </c>
      <c r="C50" s="39" t="s">
        <v>5</v>
      </c>
      <c r="D50" s="39">
        <v>0</v>
      </c>
      <c r="E50" s="39">
        <v>0</v>
      </c>
      <c r="F50" s="39">
        <v>14</v>
      </c>
      <c r="G50" s="39">
        <v>0</v>
      </c>
      <c r="H50" s="39">
        <v>6</v>
      </c>
      <c r="I50" s="39">
        <v>8</v>
      </c>
      <c r="J50" s="39">
        <v>5</v>
      </c>
      <c r="K50" s="39">
        <v>7</v>
      </c>
      <c r="L50" s="39">
        <v>6</v>
      </c>
      <c r="M50" s="39">
        <v>5</v>
      </c>
      <c r="N50" s="39">
        <v>6</v>
      </c>
      <c r="O50" s="39">
        <v>2</v>
      </c>
    </row>
    <row r="51" spans="1:15" x14ac:dyDescent="0.25">
      <c r="A51" s="39" t="s">
        <v>101</v>
      </c>
      <c r="B51" s="39" t="s">
        <v>102</v>
      </c>
      <c r="C51" s="39" t="s">
        <v>2</v>
      </c>
      <c r="D51" s="39">
        <v>3</v>
      </c>
      <c r="E51" s="39">
        <v>0</v>
      </c>
      <c r="F51" s="39">
        <v>1</v>
      </c>
      <c r="G51" s="39">
        <v>0</v>
      </c>
      <c r="H51" s="39">
        <v>1</v>
      </c>
      <c r="I51" s="39">
        <v>1</v>
      </c>
      <c r="J51" s="39">
        <v>0</v>
      </c>
      <c r="K51" s="39">
        <v>0</v>
      </c>
      <c r="L51" s="39">
        <v>0</v>
      </c>
      <c r="M51" s="39">
        <v>1</v>
      </c>
      <c r="N51" s="39">
        <v>1</v>
      </c>
      <c r="O51" s="39">
        <v>0</v>
      </c>
    </row>
    <row r="52" spans="1:15" x14ac:dyDescent="0.25">
      <c r="A52" s="40" t="s">
        <v>101</v>
      </c>
      <c r="B52" s="40" t="s">
        <v>102</v>
      </c>
      <c r="C52" s="40" t="s">
        <v>230</v>
      </c>
      <c r="D52" s="40">
        <v>130</v>
      </c>
      <c r="E52" s="40">
        <v>2</v>
      </c>
      <c r="F52" s="40">
        <v>533</v>
      </c>
      <c r="G52" s="40">
        <v>0</v>
      </c>
      <c r="H52" s="40">
        <v>126</v>
      </c>
      <c r="I52" s="40">
        <v>191</v>
      </c>
      <c r="J52" s="40">
        <v>166</v>
      </c>
      <c r="K52" s="40">
        <v>200</v>
      </c>
      <c r="L52" s="40">
        <v>179</v>
      </c>
      <c r="M52" s="40">
        <v>77</v>
      </c>
      <c r="N52" s="40">
        <v>198</v>
      </c>
      <c r="O52" s="40">
        <v>118</v>
      </c>
    </row>
    <row r="53" spans="1:15" x14ac:dyDescent="0.25">
      <c r="A53" s="39" t="s">
        <v>103</v>
      </c>
      <c r="B53" s="39" t="s">
        <v>104</v>
      </c>
      <c r="C53" s="39" t="s">
        <v>0</v>
      </c>
      <c r="D53" s="39">
        <v>0</v>
      </c>
      <c r="E53" s="39">
        <v>0</v>
      </c>
      <c r="F53" s="39">
        <v>0</v>
      </c>
      <c r="G53" s="39">
        <v>0</v>
      </c>
      <c r="H53" s="39">
        <v>0</v>
      </c>
      <c r="I53" s="39">
        <v>0</v>
      </c>
      <c r="J53" s="39">
        <v>0</v>
      </c>
      <c r="K53" s="39">
        <v>0</v>
      </c>
      <c r="L53" s="39">
        <v>0</v>
      </c>
      <c r="M53" s="39">
        <v>0</v>
      </c>
      <c r="N53" s="39">
        <v>0</v>
      </c>
      <c r="O53" s="39">
        <v>0</v>
      </c>
    </row>
    <row r="54" spans="1:15" x14ac:dyDescent="0.25">
      <c r="A54" s="39" t="s">
        <v>103</v>
      </c>
      <c r="B54" s="39" t="s">
        <v>104</v>
      </c>
      <c r="C54" s="39" t="s">
        <v>23</v>
      </c>
      <c r="D54" s="39">
        <v>0</v>
      </c>
      <c r="E54" s="39">
        <v>13</v>
      </c>
      <c r="F54" s="39">
        <v>0</v>
      </c>
      <c r="G54" s="39">
        <v>0</v>
      </c>
      <c r="H54" s="39">
        <v>0</v>
      </c>
      <c r="I54" s="39">
        <v>0</v>
      </c>
      <c r="J54" s="39">
        <v>0</v>
      </c>
      <c r="K54" s="39">
        <v>0</v>
      </c>
      <c r="L54" s="39">
        <v>0</v>
      </c>
      <c r="M54" s="39">
        <v>0</v>
      </c>
      <c r="N54" s="39">
        <v>0</v>
      </c>
      <c r="O54" s="39">
        <v>0</v>
      </c>
    </row>
    <row r="55" spans="1:15" x14ac:dyDescent="0.25">
      <c r="A55" s="39" t="s">
        <v>103</v>
      </c>
      <c r="B55" s="39" t="s">
        <v>104</v>
      </c>
      <c r="C55" s="39" t="s">
        <v>4</v>
      </c>
      <c r="D55" s="39">
        <v>0</v>
      </c>
      <c r="E55" s="39">
        <v>2</v>
      </c>
      <c r="F55" s="39">
        <v>0</v>
      </c>
      <c r="G55" s="39">
        <v>0</v>
      </c>
      <c r="H55" s="39">
        <v>0</v>
      </c>
      <c r="I55" s="39">
        <v>0</v>
      </c>
      <c r="J55" s="39">
        <v>0</v>
      </c>
      <c r="K55" s="39">
        <v>0</v>
      </c>
      <c r="L55" s="39">
        <v>0</v>
      </c>
      <c r="M55" s="39">
        <v>0</v>
      </c>
      <c r="N55" s="39">
        <v>0</v>
      </c>
      <c r="O55" s="39">
        <v>0</v>
      </c>
    </row>
    <row r="56" spans="1:15" x14ac:dyDescent="0.25">
      <c r="A56" s="39" t="s">
        <v>103</v>
      </c>
      <c r="B56" s="39" t="s">
        <v>104</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103</v>
      </c>
      <c r="B57" s="39" t="s">
        <v>104</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103</v>
      </c>
      <c r="B58" s="40" t="s">
        <v>104</v>
      </c>
      <c r="C58" s="40" t="s">
        <v>230</v>
      </c>
      <c r="D58" s="40">
        <v>0</v>
      </c>
      <c r="E58" s="40">
        <v>15</v>
      </c>
      <c r="F58" s="40">
        <v>0</v>
      </c>
      <c r="G58" s="40">
        <v>0</v>
      </c>
      <c r="H58" s="40">
        <v>0</v>
      </c>
      <c r="I58" s="40">
        <v>0</v>
      </c>
      <c r="J58" s="40">
        <v>0</v>
      </c>
      <c r="K58" s="40">
        <v>0</v>
      </c>
      <c r="L58" s="40">
        <v>0</v>
      </c>
      <c r="M58" s="40">
        <v>0</v>
      </c>
      <c r="N58" s="40">
        <v>0</v>
      </c>
      <c r="O58" s="40">
        <v>0</v>
      </c>
    </row>
    <row r="59" spans="1:15" x14ac:dyDescent="0.25">
      <c r="A59" s="39" t="s">
        <v>105</v>
      </c>
      <c r="B59" s="39" t="s">
        <v>106</v>
      </c>
      <c r="C59" s="39" t="s">
        <v>0</v>
      </c>
      <c r="D59" s="39">
        <v>25</v>
      </c>
      <c r="E59" s="39">
        <v>18</v>
      </c>
      <c r="F59" s="39">
        <v>32</v>
      </c>
      <c r="G59" s="39">
        <v>27</v>
      </c>
      <c r="H59" s="39">
        <v>34</v>
      </c>
      <c r="I59" s="39">
        <v>81</v>
      </c>
      <c r="J59" s="39">
        <v>16</v>
      </c>
      <c r="K59" s="39">
        <v>58</v>
      </c>
      <c r="L59" s="39">
        <v>36</v>
      </c>
      <c r="M59" s="39">
        <v>41</v>
      </c>
      <c r="N59" s="39">
        <v>55</v>
      </c>
      <c r="O59" s="39">
        <v>57</v>
      </c>
    </row>
    <row r="60" spans="1:15" x14ac:dyDescent="0.25">
      <c r="A60" s="39" t="s">
        <v>105</v>
      </c>
      <c r="B60" s="39" t="s">
        <v>106</v>
      </c>
      <c r="C60" s="39" t="s">
        <v>23</v>
      </c>
      <c r="D60" s="39">
        <v>14</v>
      </c>
      <c r="E60" s="39">
        <v>2</v>
      </c>
      <c r="F60" s="39">
        <v>24</v>
      </c>
      <c r="G60" s="39">
        <v>12</v>
      </c>
      <c r="H60" s="39">
        <v>12</v>
      </c>
      <c r="I60" s="39">
        <v>28</v>
      </c>
      <c r="J60" s="39">
        <v>16</v>
      </c>
      <c r="K60" s="39">
        <v>3</v>
      </c>
      <c r="L60" s="39">
        <v>21</v>
      </c>
      <c r="M60" s="39">
        <v>6</v>
      </c>
      <c r="N60" s="39">
        <v>18</v>
      </c>
      <c r="O60" s="39">
        <v>10</v>
      </c>
    </row>
    <row r="61" spans="1:15" x14ac:dyDescent="0.25">
      <c r="A61" s="39" t="s">
        <v>105</v>
      </c>
      <c r="B61" s="39" t="s">
        <v>106</v>
      </c>
      <c r="C61" s="39" t="s">
        <v>4</v>
      </c>
      <c r="D61" s="39">
        <v>0</v>
      </c>
      <c r="E61" s="39">
        <v>1</v>
      </c>
      <c r="F61" s="39">
        <v>1</v>
      </c>
      <c r="G61" s="39">
        <v>0</v>
      </c>
      <c r="H61" s="39">
        <v>0</v>
      </c>
      <c r="I61" s="39">
        <v>0</v>
      </c>
      <c r="J61" s="39">
        <v>0</v>
      </c>
      <c r="K61" s="39">
        <v>2</v>
      </c>
      <c r="L61" s="39">
        <v>0</v>
      </c>
      <c r="M61" s="39">
        <v>0</v>
      </c>
      <c r="N61" s="39">
        <v>0</v>
      </c>
      <c r="O61" s="39">
        <v>0</v>
      </c>
    </row>
    <row r="62" spans="1:15" x14ac:dyDescent="0.25">
      <c r="A62" s="39" t="s">
        <v>105</v>
      </c>
      <c r="B62" s="39" t="s">
        <v>106</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105</v>
      </c>
      <c r="B63" s="39" t="s">
        <v>106</v>
      </c>
      <c r="C63" s="39" t="s">
        <v>2</v>
      </c>
      <c r="D63" s="39">
        <v>0</v>
      </c>
      <c r="E63" s="39">
        <v>0</v>
      </c>
      <c r="F63" s="39">
        <v>0</v>
      </c>
      <c r="G63" s="39">
        <v>0</v>
      </c>
      <c r="H63" s="39">
        <v>0</v>
      </c>
      <c r="I63" s="39">
        <v>0</v>
      </c>
      <c r="J63" s="39">
        <v>0</v>
      </c>
      <c r="K63" s="39">
        <v>0</v>
      </c>
      <c r="L63" s="39">
        <v>0</v>
      </c>
      <c r="M63" s="39">
        <v>0</v>
      </c>
      <c r="N63" s="39">
        <v>0</v>
      </c>
      <c r="O63" s="39">
        <v>0</v>
      </c>
    </row>
    <row r="64" spans="1:15" x14ac:dyDescent="0.25">
      <c r="A64" s="40" t="s">
        <v>105</v>
      </c>
      <c r="B64" s="40" t="s">
        <v>106</v>
      </c>
      <c r="C64" s="40" t="s">
        <v>230</v>
      </c>
      <c r="D64" s="40">
        <v>39</v>
      </c>
      <c r="E64" s="40">
        <v>21</v>
      </c>
      <c r="F64" s="40">
        <v>57</v>
      </c>
      <c r="G64" s="40">
        <v>39</v>
      </c>
      <c r="H64" s="40">
        <v>46</v>
      </c>
      <c r="I64" s="40">
        <v>109</v>
      </c>
      <c r="J64" s="40">
        <v>32</v>
      </c>
      <c r="K64" s="40">
        <v>63</v>
      </c>
      <c r="L64" s="40">
        <v>57</v>
      </c>
      <c r="M64" s="40">
        <v>47</v>
      </c>
      <c r="N64" s="40">
        <v>73</v>
      </c>
      <c r="O64" s="40">
        <v>67</v>
      </c>
    </row>
    <row r="65" spans="1:15" x14ac:dyDescent="0.25">
      <c r="A65" s="39" t="s">
        <v>107</v>
      </c>
      <c r="B65" s="39" t="s">
        <v>108</v>
      </c>
      <c r="C65" s="39" t="s">
        <v>0</v>
      </c>
      <c r="D65" s="39">
        <v>184</v>
      </c>
      <c r="E65" s="39">
        <v>56</v>
      </c>
      <c r="F65" s="39">
        <v>42</v>
      </c>
      <c r="G65" s="39">
        <v>84</v>
      </c>
      <c r="H65" s="39">
        <v>79</v>
      </c>
      <c r="I65" s="39">
        <v>37</v>
      </c>
      <c r="J65" s="39">
        <v>50</v>
      </c>
      <c r="K65" s="39">
        <v>46</v>
      </c>
      <c r="L65" s="39">
        <v>140</v>
      </c>
      <c r="M65" s="39">
        <v>85</v>
      </c>
      <c r="N65" s="39">
        <v>68</v>
      </c>
      <c r="O65" s="39">
        <v>42</v>
      </c>
    </row>
    <row r="66" spans="1:15" x14ac:dyDescent="0.25">
      <c r="A66" s="39" t="s">
        <v>107</v>
      </c>
      <c r="B66" s="39" t="s">
        <v>108</v>
      </c>
      <c r="C66" s="39" t="s">
        <v>23</v>
      </c>
      <c r="D66" s="39">
        <v>15</v>
      </c>
      <c r="E66" s="39">
        <v>15</v>
      </c>
      <c r="F66" s="39">
        <v>10</v>
      </c>
      <c r="G66" s="39">
        <v>13</v>
      </c>
      <c r="H66" s="39">
        <v>13</v>
      </c>
      <c r="I66" s="39">
        <v>20</v>
      </c>
      <c r="J66" s="39">
        <v>16</v>
      </c>
      <c r="K66" s="39">
        <v>9</v>
      </c>
      <c r="L66" s="39">
        <v>47</v>
      </c>
      <c r="M66" s="39">
        <v>27</v>
      </c>
      <c r="N66" s="39">
        <v>7</v>
      </c>
      <c r="O66" s="39">
        <v>11</v>
      </c>
    </row>
    <row r="67" spans="1:15" x14ac:dyDescent="0.25">
      <c r="A67" s="39" t="s">
        <v>107</v>
      </c>
      <c r="B67" s="39" t="s">
        <v>108</v>
      </c>
      <c r="C67" s="39" t="s">
        <v>4</v>
      </c>
      <c r="D67" s="39">
        <v>0</v>
      </c>
      <c r="E67" s="39">
        <v>0</v>
      </c>
      <c r="F67" s="39">
        <v>0</v>
      </c>
      <c r="G67" s="39">
        <v>0</v>
      </c>
      <c r="H67" s="39">
        <v>0</v>
      </c>
      <c r="I67" s="39">
        <v>0</v>
      </c>
      <c r="J67" s="39">
        <v>0</v>
      </c>
      <c r="K67" s="39">
        <v>0</v>
      </c>
      <c r="L67" s="39">
        <v>5</v>
      </c>
      <c r="M67" s="39">
        <v>0</v>
      </c>
      <c r="N67" s="39">
        <v>0</v>
      </c>
      <c r="O67" s="39">
        <v>0</v>
      </c>
    </row>
    <row r="68" spans="1:15" x14ac:dyDescent="0.25">
      <c r="A68" s="39" t="s">
        <v>107</v>
      </c>
      <c r="B68" s="39" t="s">
        <v>108</v>
      </c>
      <c r="C68" s="39" t="s">
        <v>5</v>
      </c>
      <c r="D68" s="39">
        <v>0</v>
      </c>
      <c r="E68" s="39">
        <v>0</v>
      </c>
      <c r="F68" s="39">
        <v>0</v>
      </c>
      <c r="G68" s="39">
        <v>0</v>
      </c>
      <c r="H68" s="39">
        <v>0</v>
      </c>
      <c r="I68" s="39">
        <v>0</v>
      </c>
      <c r="J68" s="39">
        <v>0</v>
      </c>
      <c r="K68" s="39">
        <v>0</v>
      </c>
      <c r="L68" s="39">
        <v>0</v>
      </c>
      <c r="M68" s="39">
        <v>0</v>
      </c>
      <c r="N68" s="39">
        <v>0</v>
      </c>
      <c r="O68" s="39">
        <v>0</v>
      </c>
    </row>
    <row r="69" spans="1:15" x14ac:dyDescent="0.25">
      <c r="A69" s="39" t="s">
        <v>107</v>
      </c>
      <c r="B69" s="39" t="s">
        <v>108</v>
      </c>
      <c r="C69" s="39" t="s">
        <v>2</v>
      </c>
      <c r="D69" s="39">
        <v>0</v>
      </c>
      <c r="E69" s="39">
        <v>0</v>
      </c>
      <c r="F69" s="39">
        <v>1</v>
      </c>
      <c r="G69" s="39">
        <v>0</v>
      </c>
      <c r="H69" s="39">
        <v>0</v>
      </c>
      <c r="I69" s="39">
        <v>0</v>
      </c>
      <c r="J69" s="39">
        <v>0</v>
      </c>
      <c r="K69" s="39">
        <v>0</v>
      </c>
      <c r="L69" s="39">
        <v>2</v>
      </c>
      <c r="M69" s="39">
        <v>0</v>
      </c>
      <c r="N69" s="39">
        <v>0</v>
      </c>
      <c r="O69" s="39">
        <v>0</v>
      </c>
    </row>
    <row r="70" spans="1:15" x14ac:dyDescent="0.25">
      <c r="A70" s="40" t="s">
        <v>107</v>
      </c>
      <c r="B70" s="40" t="s">
        <v>108</v>
      </c>
      <c r="C70" s="40" t="s">
        <v>230</v>
      </c>
      <c r="D70" s="40">
        <v>199</v>
      </c>
      <c r="E70" s="40">
        <v>71</v>
      </c>
      <c r="F70" s="40">
        <v>53</v>
      </c>
      <c r="G70" s="40">
        <v>97</v>
      </c>
      <c r="H70" s="40">
        <v>92</v>
      </c>
      <c r="I70" s="40">
        <v>57</v>
      </c>
      <c r="J70" s="40">
        <v>66</v>
      </c>
      <c r="K70" s="40">
        <v>55</v>
      </c>
      <c r="L70" s="40">
        <v>194</v>
      </c>
      <c r="M70" s="40">
        <v>112</v>
      </c>
      <c r="N70" s="40">
        <v>75</v>
      </c>
      <c r="O70" s="40">
        <v>53</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243</v>
      </c>
      <c r="D1" s="31"/>
      <c r="E1" s="23"/>
      <c r="F1" s="23"/>
      <c r="G1" s="23"/>
      <c r="H1" s="23"/>
      <c r="J1" s="23"/>
      <c r="K1" s="23"/>
      <c r="L1" s="23"/>
      <c r="M1" s="23"/>
      <c r="N1" s="23"/>
      <c r="O1" s="31"/>
      <c r="P1" s="31"/>
      <c r="Q1" s="22"/>
      <c r="R1" s="22"/>
      <c r="S1" s="22"/>
    </row>
    <row r="2" spans="1:19" ht="26.25" x14ac:dyDescent="0.4">
      <c r="A2" s="22"/>
      <c r="B2" s="22"/>
      <c r="C2" s="32" t="s">
        <v>244</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52</v>
      </c>
    </row>
    <row r="103" spans="1:19" x14ac:dyDescent="0.25">
      <c r="C103" s="42" t="s">
        <v>79</v>
      </c>
    </row>
    <row r="104" spans="1:19" x14ac:dyDescent="0.25">
      <c r="C104" s="42" t="s">
        <v>80</v>
      </c>
    </row>
    <row r="105" spans="1:19" x14ac:dyDescent="0.25">
      <c r="C105" s="42" t="s">
        <v>81</v>
      </c>
    </row>
    <row r="106" spans="1:19" x14ac:dyDescent="0.25">
      <c r="C106" s="42" t="s">
        <v>82</v>
      </c>
    </row>
    <row r="107" spans="1:19" x14ac:dyDescent="0.25">
      <c r="C107" s="42" t="s">
        <v>83</v>
      </c>
    </row>
    <row r="108" spans="1:19" x14ac:dyDescent="0.25">
      <c r="C108" s="42" t="s">
        <v>84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90</v>
      </c>
      <c r="J1" s="1" t="str">
        <f>IFERROR(INDEX(Trust_Code_List,MATCH(Selected_Name,Trust_Name_List,0)),"")</f>
        <v>7A3</v>
      </c>
      <c r="L1" s="2"/>
    </row>
    <row r="2" spans="1:17" x14ac:dyDescent="0.25">
      <c r="A2" s="1" t="str">
        <f>IF(J1="",Entered_Code,J1)</f>
        <v>7A3</v>
      </c>
      <c r="B2" s="1" t="str">
        <f>INDEX(Trust_Name_List,MATCH(UPPER(Target_Code),Trust_Code_List,0))</f>
        <v>ABERTAWE BRO MORGANNWG UNIVERSITY LHB</v>
      </c>
    </row>
    <row r="3" spans="1:17" x14ac:dyDescent="0.25">
      <c r="B3" s="1">
        <f>Start_Date</f>
        <v>43160</v>
      </c>
    </row>
    <row r="4" spans="1:17" x14ac:dyDescent="0.25">
      <c r="A4" s="2" t="s">
        <v>11</v>
      </c>
      <c r="B4" s="1" t="str">
        <f>"Incidents reported by "&amp;Target_Trust&amp;", "&amp;TEXT(Start_Date,"mmm-yy")&amp;" to "&amp;TEXT(End_Date,"mmm-yy")</f>
        <v>Incidents reported by ABERTAWE BRO MORGANNWG UNIVERSITY LHB, Mar-18 to Feb-19</v>
      </c>
      <c r="N4" s="4" t="s">
        <v>14</v>
      </c>
      <c r="O4" s="1" t="s">
        <v>15</v>
      </c>
    </row>
    <row r="5" spans="1:17" x14ac:dyDescent="0.25">
      <c r="A5" s="2" t="s">
        <v>11</v>
      </c>
      <c r="B5" s="1" t="str">
        <f>"Breakdown of all Degrees of Harm reported by "&amp;Target_Trust&amp;", "&amp;TEXT(Start_Date,"mmm-yy")&amp;" to "&amp;TEXT(End_Date,"mmm-yy")</f>
        <v>Breakdown of all Degrees of Harm reported by ABERTAWE BRO MORGANNWG UNIVERSITY LHB, Mar-18 to Feb-19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ABERTAWE BRO MORGANNWG UNIVERSITY LHB, Mar-18 to Feb-19</v>
      </c>
      <c r="N6" s="4"/>
    </row>
    <row r="7" spans="1:17" x14ac:dyDescent="0.25">
      <c r="A7" s="3" t="s">
        <v>11</v>
      </c>
      <c r="B7" s="1" t="str">
        <f>"Timeliness of incidents* reported by "&amp;Target_Trust&amp;", "&amp;TEXT(Start_Date,"mmm-yy")&amp;" to "&amp;TEXT(End_Date,"mmm-yy")</f>
        <v>Timeliness of incidents* reported by ABERTAWE BRO MORGANNWG UNIVERSITY LHB, Mar-18 to Feb-19</v>
      </c>
    </row>
    <row r="8" spans="1:17" x14ac:dyDescent="0.25">
      <c r="A8" s="3" t="s">
        <v>11</v>
      </c>
      <c r="B8" s="1" t="str">
        <f>"Breakdown of ranged Degrees of Harm reported by "&amp;Target_Trust&amp;", "&amp;TEXT(Start_Date,"mmm-yy")&amp;" to "&amp;TEXT(End_Date,"mmm-yy")</f>
        <v>Breakdown of ranged Degrees of Harm reported by ABERTAWE BRO MORGANNWG UNIVERSITY LHB, Mar-18 to Feb-19</v>
      </c>
    </row>
    <row r="9" spans="1:17" x14ac:dyDescent="0.25">
      <c r="A9" s="3" t="s">
        <v>11</v>
      </c>
      <c r="B9" s="1" t="str">
        <f>B11&amp;" to "&amp;B22</f>
        <v>Mar-18 to Feb-19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43160</v>
      </c>
      <c r="B11" s="1" t="str">
        <f>TEXT(A11,"mmm-yy")</f>
        <v>Mar-18</v>
      </c>
      <c r="C11" s="1">
        <f>INDEX(No_Harm,MATCH(Target_Code&amp;$A11,Code_Date,0))</f>
        <v>589</v>
      </c>
      <c r="D11" s="1">
        <f t="shared" ref="D11:D22" si="0">INDEX(Low_Harm,MATCH(Target_Code&amp;$A11,Code_Date,0))</f>
        <v>317</v>
      </c>
      <c r="E11" s="1">
        <f t="shared" ref="E11:E22" si="1">INDEX(Moderate_Harm,MATCH(Target_Code&amp;$A11,Code_Date,0))</f>
        <v>39</v>
      </c>
      <c r="F11" s="1">
        <f t="shared" ref="F11:F22" si="2">INDEX(Severe_Harm,MATCH(Target_Code&amp;$A11,Code_Date,0))</f>
        <v>0</v>
      </c>
      <c r="G11" s="1">
        <f t="shared" ref="G11:G22" si="3">INDEX(Death,MATCH(Target_Code&amp;$A11,Code_Date,0))</f>
        <v>0</v>
      </c>
      <c r="H11" s="1">
        <f t="shared" ref="H11:H22" si="4">INDEX(Trust_Total,MATCH(Target_Code&amp;$A11,Code_Date,0))</f>
        <v>945</v>
      </c>
      <c r="K11" s="1">
        <f>INDEX(Month_List,1)</f>
        <v>43160</v>
      </c>
      <c r="L11" s="1" t="str">
        <f>TEXT(K11,"mmm-yy")</f>
        <v>Mar-18</v>
      </c>
      <c r="M11" s="1">
        <f t="shared" ref="M11:M22" si="5">IF(INDEX(Quartile_1,MATCH(Target_Code&amp;$A11,Code_Date,0))=0,1/0,INDEX(Quartile_1,MATCH(Target_Code&amp;$A11,Code_Date,0)))</f>
        <v>6</v>
      </c>
      <c r="N11" s="1">
        <f t="shared" ref="N11:N22" si="6">IF(INDEX(Median,MATCH(Target_Code&amp;$A11,Code_Date,0))=0,1/0,INDEX(Median,MATCH(Target_Code&amp;$A11,Code_Date,0)))</f>
        <v>10</v>
      </c>
      <c r="O11" s="1">
        <f t="shared" ref="O11:O22" si="7">IF(INDEX(Quartile_3,MATCH(Target_Code&amp;$A11,Code_Date,0))=0,1/0,INDEX(Quartile_3,MATCH(Target_Code&amp;$A11,Code_Date,0)))</f>
        <v>34</v>
      </c>
    </row>
    <row r="12" spans="1:17" x14ac:dyDescent="0.25">
      <c r="A12" s="1">
        <f>INDEX(Month_List,2)</f>
        <v>43191</v>
      </c>
      <c r="B12" s="1" t="str">
        <f t="shared" ref="B12:B22" si="8">TEXT(A12,"mmm-yy")</f>
        <v>Apr-18</v>
      </c>
      <c r="C12" s="1">
        <f t="shared" ref="C12:C22" si="9">INDEX(No_Harm,MATCH(Target_Code&amp;$A12,Code_Date,0))</f>
        <v>617</v>
      </c>
      <c r="D12" s="1">
        <f t="shared" si="0"/>
        <v>326</v>
      </c>
      <c r="E12" s="1">
        <f t="shared" si="1"/>
        <v>47</v>
      </c>
      <c r="F12" s="1">
        <f t="shared" si="2"/>
        <v>4</v>
      </c>
      <c r="G12" s="1">
        <f t="shared" si="3"/>
        <v>0</v>
      </c>
      <c r="H12" s="1">
        <f t="shared" si="4"/>
        <v>994</v>
      </c>
      <c r="K12" s="1">
        <f>INDEX(Month_List,2)</f>
        <v>43191</v>
      </c>
      <c r="L12" s="1" t="str">
        <f>TEXT(K12,"mmm-yy")</f>
        <v>Apr-18</v>
      </c>
      <c r="M12" s="1">
        <f t="shared" si="5"/>
        <v>13</v>
      </c>
      <c r="N12" s="1">
        <f t="shared" si="6"/>
        <v>23</v>
      </c>
      <c r="O12" s="1">
        <f t="shared" si="7"/>
        <v>38</v>
      </c>
      <c r="Q12" s="1" t="s">
        <v>20</v>
      </c>
    </row>
    <row r="13" spans="1:17" x14ac:dyDescent="0.25">
      <c r="A13" s="1">
        <f>INDEX(Month_List,3)</f>
        <v>43221</v>
      </c>
      <c r="B13" s="1" t="str">
        <f t="shared" si="8"/>
        <v>May-18</v>
      </c>
      <c r="C13" s="1">
        <f t="shared" si="9"/>
        <v>718</v>
      </c>
      <c r="D13" s="1">
        <f t="shared" si="0"/>
        <v>243</v>
      </c>
      <c r="E13" s="1">
        <f t="shared" si="1"/>
        <v>28</v>
      </c>
      <c r="F13" s="1">
        <f t="shared" si="2"/>
        <v>0</v>
      </c>
      <c r="G13" s="1">
        <f t="shared" si="3"/>
        <v>0</v>
      </c>
      <c r="H13" s="1">
        <f t="shared" si="4"/>
        <v>989</v>
      </c>
      <c r="K13" s="1">
        <f>INDEX(Month_List,3)</f>
        <v>43221</v>
      </c>
      <c r="L13" s="1" t="str">
        <f>TEXT(K13,"mmm-yy")</f>
        <v>May-18</v>
      </c>
      <c r="M13" s="1">
        <f t="shared" si="5"/>
        <v>5</v>
      </c>
      <c r="N13" s="1">
        <f t="shared" si="6"/>
        <v>12</v>
      </c>
      <c r="O13" s="1">
        <f t="shared" si="7"/>
        <v>20</v>
      </c>
    </row>
    <row r="14" spans="1:17" x14ac:dyDescent="0.25">
      <c r="A14" s="1">
        <f>INDEX(Month_List,4)</f>
        <v>43252</v>
      </c>
      <c r="B14" s="1" t="str">
        <f t="shared" si="8"/>
        <v>Jun-18</v>
      </c>
      <c r="C14" s="1">
        <f t="shared" si="9"/>
        <v>946</v>
      </c>
      <c r="D14" s="1">
        <f t="shared" si="0"/>
        <v>273</v>
      </c>
      <c r="E14" s="1">
        <f t="shared" si="1"/>
        <v>42</v>
      </c>
      <c r="F14" s="1">
        <f t="shared" si="2"/>
        <v>0</v>
      </c>
      <c r="G14" s="1">
        <f t="shared" si="3"/>
        <v>0</v>
      </c>
      <c r="H14" s="1">
        <f t="shared" si="4"/>
        <v>1261</v>
      </c>
      <c r="K14" s="1">
        <f>INDEX(Month_List,4)</f>
        <v>43252</v>
      </c>
      <c r="L14" s="1" t="str">
        <f t="shared" ref="L14:L22" si="10">TEXT(K14,"mmm-yy")</f>
        <v>Jun-18</v>
      </c>
      <c r="M14" s="1">
        <f t="shared" si="5"/>
        <v>4</v>
      </c>
      <c r="N14" s="1">
        <f t="shared" si="6"/>
        <v>7</v>
      </c>
      <c r="O14" s="1">
        <f t="shared" si="7"/>
        <v>30</v>
      </c>
    </row>
    <row r="15" spans="1:17" x14ac:dyDescent="0.25">
      <c r="A15" s="1">
        <f>INDEX(Month_List,5)</f>
        <v>43282</v>
      </c>
      <c r="B15" s="1" t="str">
        <f t="shared" si="8"/>
        <v>Jul-18</v>
      </c>
      <c r="C15" s="1">
        <f t="shared" si="9"/>
        <v>347</v>
      </c>
      <c r="D15" s="1">
        <f t="shared" si="0"/>
        <v>297</v>
      </c>
      <c r="E15" s="1">
        <f t="shared" si="1"/>
        <v>17</v>
      </c>
      <c r="F15" s="1">
        <f t="shared" si="2"/>
        <v>0</v>
      </c>
      <c r="G15" s="1">
        <f t="shared" si="3"/>
        <v>0</v>
      </c>
      <c r="H15" s="1">
        <f t="shared" si="4"/>
        <v>661</v>
      </c>
      <c r="K15" s="1">
        <f>INDEX(Month_List,5)</f>
        <v>43282</v>
      </c>
      <c r="L15" s="1" t="str">
        <f t="shared" si="10"/>
        <v>Jul-18</v>
      </c>
      <c r="M15" s="1">
        <f t="shared" si="5"/>
        <v>15</v>
      </c>
      <c r="N15" s="1">
        <f t="shared" si="6"/>
        <v>39</v>
      </c>
      <c r="O15" s="1">
        <f t="shared" si="7"/>
        <v>60</v>
      </c>
    </row>
    <row r="16" spans="1:17" x14ac:dyDescent="0.25">
      <c r="A16" s="1">
        <f>INDEX(Month_List,6)</f>
        <v>43313</v>
      </c>
      <c r="B16" s="1" t="str">
        <f t="shared" si="8"/>
        <v>Aug-18</v>
      </c>
      <c r="C16" s="1">
        <f t="shared" si="9"/>
        <v>953</v>
      </c>
      <c r="D16" s="1">
        <f t="shared" si="0"/>
        <v>475</v>
      </c>
      <c r="E16" s="1">
        <f t="shared" si="1"/>
        <v>51</v>
      </c>
      <c r="F16" s="1">
        <f t="shared" si="2"/>
        <v>0</v>
      </c>
      <c r="G16" s="1">
        <f t="shared" si="3"/>
        <v>0</v>
      </c>
      <c r="H16" s="1">
        <f t="shared" si="4"/>
        <v>1479</v>
      </c>
      <c r="K16" s="1">
        <f>INDEX(Month_List,6)</f>
        <v>43313</v>
      </c>
      <c r="L16" s="1" t="str">
        <f t="shared" si="10"/>
        <v>Aug-18</v>
      </c>
      <c r="M16" s="1">
        <f t="shared" si="5"/>
        <v>15</v>
      </c>
      <c r="N16" s="1">
        <f t="shared" si="6"/>
        <v>21</v>
      </c>
      <c r="O16" s="1">
        <f t="shared" si="7"/>
        <v>37</v>
      </c>
    </row>
    <row r="17" spans="1:15" x14ac:dyDescent="0.25">
      <c r="A17" s="1">
        <f>INDEX(Month_List,7)</f>
        <v>43344</v>
      </c>
      <c r="B17" s="1" t="str">
        <f t="shared" si="8"/>
        <v>Sep-18</v>
      </c>
      <c r="C17" s="1">
        <f t="shared" si="9"/>
        <v>1085</v>
      </c>
      <c r="D17" s="1">
        <f t="shared" si="0"/>
        <v>438</v>
      </c>
      <c r="E17" s="1">
        <f t="shared" si="1"/>
        <v>39</v>
      </c>
      <c r="F17" s="1">
        <f t="shared" si="2"/>
        <v>0</v>
      </c>
      <c r="G17" s="1">
        <f t="shared" si="3"/>
        <v>0</v>
      </c>
      <c r="H17" s="1">
        <f t="shared" si="4"/>
        <v>1562</v>
      </c>
      <c r="K17" s="1">
        <f>INDEX(Month_List,7)</f>
        <v>43344</v>
      </c>
      <c r="L17" s="1" t="str">
        <f t="shared" si="10"/>
        <v>Sep-18</v>
      </c>
      <c r="M17" s="1">
        <f t="shared" si="5"/>
        <v>10</v>
      </c>
      <c r="N17" s="1">
        <f t="shared" si="6"/>
        <v>19</v>
      </c>
      <c r="O17" s="1">
        <f t="shared" si="7"/>
        <v>41</v>
      </c>
    </row>
    <row r="18" spans="1:15" x14ac:dyDescent="0.25">
      <c r="A18" s="1">
        <f>INDEX(Month_List,8)</f>
        <v>43374</v>
      </c>
      <c r="B18" s="1" t="str">
        <f t="shared" si="8"/>
        <v>Oct-18</v>
      </c>
      <c r="C18" s="1">
        <f t="shared" si="9"/>
        <v>1119</v>
      </c>
      <c r="D18" s="1">
        <f t="shared" si="0"/>
        <v>986</v>
      </c>
      <c r="E18" s="1">
        <f t="shared" si="1"/>
        <v>98</v>
      </c>
      <c r="F18" s="1">
        <f t="shared" si="2"/>
        <v>11</v>
      </c>
      <c r="G18" s="1">
        <f t="shared" si="3"/>
        <v>0</v>
      </c>
      <c r="H18" s="1">
        <f t="shared" si="4"/>
        <v>2214</v>
      </c>
      <c r="K18" s="1">
        <f>INDEX(Month_List,8)</f>
        <v>43374</v>
      </c>
      <c r="L18" s="1" t="str">
        <f t="shared" si="10"/>
        <v>Oct-18</v>
      </c>
      <c r="M18" s="1">
        <f t="shared" si="5"/>
        <v>26</v>
      </c>
      <c r="N18" s="1">
        <f t="shared" si="6"/>
        <v>47</v>
      </c>
      <c r="O18" s="1">
        <f t="shared" si="7"/>
        <v>74</v>
      </c>
    </row>
    <row r="19" spans="1:15" x14ac:dyDescent="0.25">
      <c r="A19" s="1">
        <f>INDEX(Month_List,9)</f>
        <v>43405</v>
      </c>
      <c r="B19" s="1" t="str">
        <f t="shared" si="8"/>
        <v>Nov-18</v>
      </c>
      <c r="C19" s="1">
        <f t="shared" si="9"/>
        <v>1510</v>
      </c>
      <c r="D19" s="1">
        <f t="shared" si="0"/>
        <v>928</v>
      </c>
      <c r="E19" s="1">
        <f t="shared" si="1"/>
        <v>81</v>
      </c>
      <c r="F19" s="1">
        <f t="shared" si="2"/>
        <v>0</v>
      </c>
      <c r="G19" s="1">
        <f t="shared" si="3"/>
        <v>0</v>
      </c>
      <c r="H19" s="1">
        <f t="shared" si="4"/>
        <v>2519</v>
      </c>
      <c r="K19" s="1">
        <f>INDEX(Month_List,9)</f>
        <v>43405</v>
      </c>
      <c r="L19" s="1" t="str">
        <f t="shared" si="10"/>
        <v>Nov-18</v>
      </c>
      <c r="M19" s="1">
        <f t="shared" si="5"/>
        <v>5</v>
      </c>
      <c r="N19" s="1">
        <f t="shared" si="6"/>
        <v>12</v>
      </c>
      <c r="O19" s="1">
        <f t="shared" si="7"/>
        <v>19</v>
      </c>
    </row>
    <row r="20" spans="1:15" x14ac:dyDescent="0.25">
      <c r="A20" s="1">
        <f>INDEX(Month_List,10)</f>
        <v>43435</v>
      </c>
      <c r="B20" s="1" t="str">
        <f t="shared" si="8"/>
        <v>Dec-18</v>
      </c>
      <c r="C20" s="1">
        <f t="shared" si="9"/>
        <v>717</v>
      </c>
      <c r="D20" s="1">
        <f t="shared" si="0"/>
        <v>477</v>
      </c>
      <c r="E20" s="1">
        <f t="shared" si="1"/>
        <v>57</v>
      </c>
      <c r="F20" s="1">
        <f t="shared" si="2"/>
        <v>0</v>
      </c>
      <c r="G20" s="1">
        <f t="shared" si="3"/>
        <v>0</v>
      </c>
      <c r="H20" s="1">
        <f t="shared" si="4"/>
        <v>1251</v>
      </c>
      <c r="K20" s="1">
        <f>INDEX(Month_List,10)</f>
        <v>43435</v>
      </c>
      <c r="L20" s="1" t="str">
        <f t="shared" si="10"/>
        <v>Dec-18</v>
      </c>
      <c r="M20" s="1">
        <f t="shared" si="5"/>
        <v>4</v>
      </c>
      <c r="N20" s="1">
        <f t="shared" si="6"/>
        <v>7</v>
      </c>
      <c r="O20" s="1">
        <f t="shared" si="7"/>
        <v>14</v>
      </c>
    </row>
    <row r="21" spans="1:15" x14ac:dyDescent="0.25">
      <c r="A21" s="1">
        <f>INDEX(Month_List,11)</f>
        <v>43466</v>
      </c>
      <c r="B21" s="1" t="str">
        <f t="shared" si="8"/>
        <v>Jan-19</v>
      </c>
      <c r="C21" s="1">
        <f t="shared" si="9"/>
        <v>741</v>
      </c>
      <c r="D21" s="1">
        <f t="shared" si="0"/>
        <v>441</v>
      </c>
      <c r="E21" s="1">
        <f t="shared" si="1"/>
        <v>52</v>
      </c>
      <c r="F21" s="1">
        <f t="shared" si="2"/>
        <v>0</v>
      </c>
      <c r="G21" s="1">
        <f t="shared" si="3"/>
        <v>0</v>
      </c>
      <c r="H21" s="1">
        <f t="shared" si="4"/>
        <v>1234</v>
      </c>
      <c r="K21" s="1">
        <f>INDEX(Month_List,11)</f>
        <v>43466</v>
      </c>
      <c r="L21" s="1" t="str">
        <f t="shared" si="10"/>
        <v>Jan-19</v>
      </c>
      <c r="M21" s="1">
        <f t="shared" si="5"/>
        <v>6</v>
      </c>
      <c r="N21" s="1">
        <f t="shared" si="6"/>
        <v>10</v>
      </c>
      <c r="O21" s="1">
        <f t="shared" si="7"/>
        <v>16</v>
      </c>
    </row>
    <row r="22" spans="1:15" x14ac:dyDescent="0.25">
      <c r="A22" s="1">
        <f>INDEX(Month_List,12)</f>
        <v>43497</v>
      </c>
      <c r="B22" s="1" t="str">
        <f t="shared" si="8"/>
        <v>Feb-19</v>
      </c>
      <c r="C22" s="1">
        <f t="shared" si="9"/>
        <v>636</v>
      </c>
      <c r="D22" s="1">
        <f t="shared" si="0"/>
        <v>488</v>
      </c>
      <c r="E22" s="1">
        <f t="shared" si="1"/>
        <v>56</v>
      </c>
      <c r="F22" s="1">
        <f t="shared" si="2"/>
        <v>0</v>
      </c>
      <c r="G22" s="1">
        <f t="shared" si="3"/>
        <v>0</v>
      </c>
      <c r="H22" s="1">
        <f t="shared" si="4"/>
        <v>1180</v>
      </c>
      <c r="K22" s="1">
        <f>INDEX(Month_List,12)</f>
        <v>43497</v>
      </c>
      <c r="L22" s="1" t="str">
        <f t="shared" si="10"/>
        <v>Feb-19</v>
      </c>
      <c r="M22" s="1">
        <f t="shared" si="5"/>
        <v>5</v>
      </c>
      <c r="N22" s="1">
        <f t="shared" si="6"/>
        <v>9</v>
      </c>
      <c r="O22" s="1">
        <f t="shared" si="7"/>
        <v>20</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43160</v>
      </c>
      <c r="B27" s="1" t="str">
        <f>TEXT(A27,"mmm-yy")</f>
        <v>Mar-18</v>
      </c>
      <c r="C27" s="1">
        <f>IF(C$25="No harm against aggregate of all Degrees of Harm",C11, C11+D11+E11)</f>
        <v>589</v>
      </c>
      <c r="D27" s="1">
        <f>IF(C$25="No harm against aggregate of all Degrees of Harm",D11+E11+F11+G11,F11+G11)</f>
        <v>356</v>
      </c>
      <c r="L27" s="1" t="str">
        <f>B27</f>
        <v>Mar-18</v>
      </c>
      <c r="M27" s="1">
        <f>IF(L$25="No harm, Low harm, and Moderate harm",C11, E11)</f>
        <v>39</v>
      </c>
      <c r="N27" s="1">
        <f>IF(L$25="No harm, Low harm, and Moderate harm",D11, F11)</f>
        <v>0</v>
      </c>
      <c r="O27" s="1">
        <f>IF(L$25="No harm, Low harm, and Moderate harm",E11, G11)</f>
        <v>0</v>
      </c>
    </row>
    <row r="28" spans="1:15" x14ac:dyDescent="0.25">
      <c r="A28" s="1">
        <f>INDEX(Month_List,2)</f>
        <v>43191</v>
      </c>
      <c r="B28" s="1" t="str">
        <f t="shared" ref="B28:B38" si="11">TEXT(A28,"mmm-yy")</f>
        <v>Apr-18</v>
      </c>
      <c r="C28" s="1">
        <f t="shared" ref="C28:C38" si="12">IF(C$25="No harm against aggregate of all Degrees of Harm",C12, C12+D12+E12)</f>
        <v>617</v>
      </c>
      <c r="D28" s="1">
        <f t="shared" ref="D28:D38" si="13">IF(C$25="No harm against aggregate of all Degrees of Harm",D12+E12+F12+G12,F12+G12)</f>
        <v>377</v>
      </c>
      <c r="L28" s="1" t="str">
        <f t="shared" ref="L28:L38" si="14">B28</f>
        <v>Apr-18</v>
      </c>
      <c r="M28" s="1">
        <f t="shared" ref="M28:M38" si="15">IF(L$25="No harm, Low harm, and Moderate harm",C12, E12)</f>
        <v>47</v>
      </c>
      <c r="N28" s="1">
        <f t="shared" ref="N28:N38" si="16">IF(L$25="No harm, Low harm, and Moderate harm",D12, F12)</f>
        <v>4</v>
      </c>
      <c r="O28" s="1">
        <f t="shared" ref="O28:O38" si="17">IF(L$25="No harm, Low harm, and Moderate harm",E12, G12)</f>
        <v>0</v>
      </c>
    </row>
    <row r="29" spans="1:15" x14ac:dyDescent="0.25">
      <c r="A29" s="1">
        <f>INDEX(Month_List,3)</f>
        <v>43221</v>
      </c>
      <c r="B29" s="1" t="str">
        <f t="shared" si="11"/>
        <v>May-18</v>
      </c>
      <c r="C29" s="1">
        <f t="shared" si="12"/>
        <v>718</v>
      </c>
      <c r="D29" s="1">
        <f t="shared" si="13"/>
        <v>271</v>
      </c>
      <c r="L29" s="1" t="str">
        <f t="shared" si="14"/>
        <v>May-18</v>
      </c>
      <c r="M29" s="1">
        <f t="shared" si="15"/>
        <v>28</v>
      </c>
      <c r="N29" s="1">
        <f t="shared" si="16"/>
        <v>0</v>
      </c>
      <c r="O29" s="1">
        <f t="shared" si="17"/>
        <v>0</v>
      </c>
    </row>
    <row r="30" spans="1:15" x14ac:dyDescent="0.25">
      <c r="A30" s="1">
        <f>INDEX(Month_List,4)</f>
        <v>43252</v>
      </c>
      <c r="B30" s="1" t="str">
        <f t="shared" si="11"/>
        <v>Jun-18</v>
      </c>
      <c r="C30" s="1">
        <f t="shared" si="12"/>
        <v>946</v>
      </c>
      <c r="D30" s="1">
        <f t="shared" si="13"/>
        <v>315</v>
      </c>
      <c r="L30" s="1" t="str">
        <f t="shared" si="14"/>
        <v>Jun-18</v>
      </c>
      <c r="M30" s="1">
        <f t="shared" si="15"/>
        <v>42</v>
      </c>
      <c r="N30" s="1">
        <f t="shared" si="16"/>
        <v>0</v>
      </c>
      <c r="O30" s="1">
        <f t="shared" si="17"/>
        <v>0</v>
      </c>
    </row>
    <row r="31" spans="1:15" x14ac:dyDescent="0.25">
      <c r="A31" s="1">
        <f>INDEX(Month_List,5)</f>
        <v>43282</v>
      </c>
      <c r="B31" s="1" t="str">
        <f t="shared" si="11"/>
        <v>Jul-18</v>
      </c>
      <c r="C31" s="1">
        <f t="shared" si="12"/>
        <v>347</v>
      </c>
      <c r="D31" s="1">
        <f t="shared" si="13"/>
        <v>314</v>
      </c>
      <c r="L31" s="1" t="str">
        <f t="shared" si="14"/>
        <v>Jul-18</v>
      </c>
      <c r="M31" s="1">
        <f t="shared" si="15"/>
        <v>17</v>
      </c>
      <c r="N31" s="1">
        <f t="shared" si="16"/>
        <v>0</v>
      </c>
      <c r="O31" s="1">
        <f t="shared" si="17"/>
        <v>0</v>
      </c>
    </row>
    <row r="32" spans="1:15" x14ac:dyDescent="0.25">
      <c r="A32" s="1">
        <f>INDEX(Month_List,6)</f>
        <v>43313</v>
      </c>
      <c r="B32" s="1" t="str">
        <f t="shared" si="11"/>
        <v>Aug-18</v>
      </c>
      <c r="C32" s="1">
        <f t="shared" si="12"/>
        <v>953</v>
      </c>
      <c r="D32" s="1">
        <f t="shared" si="13"/>
        <v>526</v>
      </c>
      <c r="L32" s="1" t="str">
        <f t="shared" si="14"/>
        <v>Aug-18</v>
      </c>
      <c r="M32" s="1">
        <f t="shared" si="15"/>
        <v>51</v>
      </c>
      <c r="N32" s="1">
        <f t="shared" si="16"/>
        <v>0</v>
      </c>
      <c r="O32" s="1">
        <f t="shared" si="17"/>
        <v>0</v>
      </c>
    </row>
    <row r="33" spans="1:24" x14ac:dyDescent="0.25">
      <c r="A33" s="1">
        <f>INDEX(Month_List,7)</f>
        <v>43344</v>
      </c>
      <c r="B33" s="1" t="str">
        <f t="shared" si="11"/>
        <v>Sep-18</v>
      </c>
      <c r="C33" s="1">
        <f t="shared" si="12"/>
        <v>1085</v>
      </c>
      <c r="D33" s="1">
        <f t="shared" si="13"/>
        <v>477</v>
      </c>
      <c r="L33" s="1" t="str">
        <f t="shared" si="14"/>
        <v>Sep-18</v>
      </c>
      <c r="M33" s="1">
        <f t="shared" si="15"/>
        <v>39</v>
      </c>
      <c r="N33" s="1">
        <f t="shared" si="16"/>
        <v>0</v>
      </c>
      <c r="O33" s="1">
        <f t="shared" si="17"/>
        <v>0</v>
      </c>
    </row>
    <row r="34" spans="1:24" x14ac:dyDescent="0.25">
      <c r="A34" s="1">
        <f>INDEX(Month_List,8)</f>
        <v>43374</v>
      </c>
      <c r="B34" s="1" t="str">
        <f t="shared" si="11"/>
        <v>Oct-18</v>
      </c>
      <c r="C34" s="1">
        <f t="shared" si="12"/>
        <v>1119</v>
      </c>
      <c r="D34" s="1">
        <f t="shared" si="13"/>
        <v>1095</v>
      </c>
      <c r="L34" s="1" t="str">
        <f t="shared" si="14"/>
        <v>Oct-18</v>
      </c>
      <c r="M34" s="1">
        <f t="shared" si="15"/>
        <v>98</v>
      </c>
      <c r="N34" s="1">
        <f t="shared" si="16"/>
        <v>11</v>
      </c>
      <c r="O34" s="1">
        <f t="shared" si="17"/>
        <v>0</v>
      </c>
    </row>
    <row r="35" spans="1:24" x14ac:dyDescent="0.25">
      <c r="A35" s="1">
        <f>INDEX(Month_List,9)</f>
        <v>43405</v>
      </c>
      <c r="B35" s="1" t="str">
        <f t="shared" si="11"/>
        <v>Nov-18</v>
      </c>
      <c r="C35" s="1">
        <f t="shared" si="12"/>
        <v>1510</v>
      </c>
      <c r="D35" s="1">
        <f t="shared" si="13"/>
        <v>1009</v>
      </c>
      <c r="L35" s="1" t="str">
        <f t="shared" si="14"/>
        <v>Nov-18</v>
      </c>
      <c r="M35" s="1">
        <f t="shared" si="15"/>
        <v>81</v>
      </c>
      <c r="N35" s="1">
        <f t="shared" si="16"/>
        <v>0</v>
      </c>
      <c r="O35" s="1">
        <f t="shared" si="17"/>
        <v>0</v>
      </c>
    </row>
    <row r="36" spans="1:24" x14ac:dyDescent="0.25">
      <c r="A36" s="1">
        <f>INDEX(Month_List,10)</f>
        <v>43435</v>
      </c>
      <c r="B36" s="1" t="str">
        <f t="shared" si="11"/>
        <v>Dec-18</v>
      </c>
      <c r="C36" s="1">
        <f t="shared" si="12"/>
        <v>717</v>
      </c>
      <c r="D36" s="1">
        <f t="shared" si="13"/>
        <v>534</v>
      </c>
      <c r="L36" s="1" t="str">
        <f t="shared" si="14"/>
        <v>Dec-18</v>
      </c>
      <c r="M36" s="1">
        <f t="shared" si="15"/>
        <v>57</v>
      </c>
      <c r="N36" s="1">
        <f t="shared" si="16"/>
        <v>0</v>
      </c>
      <c r="O36" s="1">
        <f t="shared" si="17"/>
        <v>0</v>
      </c>
    </row>
    <row r="37" spans="1:24" x14ac:dyDescent="0.25">
      <c r="A37" s="1">
        <f>INDEX(Month_List,11)</f>
        <v>43466</v>
      </c>
      <c r="B37" s="1" t="str">
        <f t="shared" si="11"/>
        <v>Jan-19</v>
      </c>
      <c r="C37" s="1">
        <f t="shared" si="12"/>
        <v>741</v>
      </c>
      <c r="D37" s="1">
        <f t="shared" si="13"/>
        <v>493</v>
      </c>
      <c r="L37" s="1" t="str">
        <f t="shared" si="14"/>
        <v>Jan-19</v>
      </c>
      <c r="M37" s="1">
        <f t="shared" si="15"/>
        <v>52</v>
      </c>
      <c r="N37" s="1">
        <f t="shared" si="16"/>
        <v>0</v>
      </c>
      <c r="O37" s="1">
        <f t="shared" si="17"/>
        <v>0</v>
      </c>
    </row>
    <row r="38" spans="1:24" x14ac:dyDescent="0.25">
      <c r="A38" s="1">
        <f>INDEX(Month_List,12)</f>
        <v>43497</v>
      </c>
      <c r="B38" s="1" t="str">
        <f t="shared" si="11"/>
        <v>Feb-19</v>
      </c>
      <c r="C38" s="1">
        <f t="shared" si="12"/>
        <v>636</v>
      </c>
      <c r="D38" s="1">
        <f t="shared" si="13"/>
        <v>544</v>
      </c>
      <c r="L38" s="1" t="str">
        <f t="shared" si="14"/>
        <v>Feb-19</v>
      </c>
      <c r="M38" s="1">
        <f t="shared" si="15"/>
        <v>56</v>
      </c>
      <c r="N38" s="1">
        <f t="shared" si="16"/>
        <v>0</v>
      </c>
      <c r="O38" s="1">
        <f t="shared" si="17"/>
        <v>0</v>
      </c>
    </row>
    <row r="41" spans="1:24" x14ac:dyDescent="0.25">
      <c r="A41" s="1" t="s">
        <v>58</v>
      </c>
    </row>
    <row r="42" spans="1:24" x14ac:dyDescent="0.25">
      <c r="B42" s="5" t="str">
        <f>S55</f>
        <v>Mar-18 - Aug-18</v>
      </c>
      <c r="C42" s="5" t="str">
        <f>S56</f>
        <v>Sep-18 - Feb-19</v>
      </c>
      <c r="H42" s="1" t="str">
        <f>"Where IN01 &gt;= "&amp;Q46&amp;" and not blank"</f>
        <v>Where IN01 &gt;= Sep-18 and not blank</v>
      </c>
      <c r="T42" s="1" t="s">
        <v>63</v>
      </c>
      <c r="U42" s="1" t="s">
        <v>59</v>
      </c>
      <c r="V42" s="1" t="s">
        <v>60</v>
      </c>
      <c r="W42" s="1" t="s">
        <v>61</v>
      </c>
      <c r="X42" s="1" t="s">
        <v>62</v>
      </c>
    </row>
    <row r="43" spans="1:24" x14ac:dyDescent="0.25">
      <c r="A43" s="1" t="s">
        <v>62</v>
      </c>
      <c r="B43" s="1">
        <f>SUM(X55-W55)</f>
        <v>57</v>
      </c>
      <c r="C43" s="1">
        <f>SUM(X56-W56)</f>
        <v>74</v>
      </c>
      <c r="I43" s="1" t="s">
        <v>63</v>
      </c>
      <c r="J43" s="1" t="s">
        <v>59</v>
      </c>
      <c r="K43" s="1" t="s">
        <v>60</v>
      </c>
      <c r="L43" s="1" t="s">
        <v>61</v>
      </c>
      <c r="M43" s="1" t="s">
        <v>62</v>
      </c>
      <c r="O43" s="1" t="s">
        <v>65</v>
      </c>
      <c r="R43" s="1">
        <f t="shared" ref="R43:R54" si="18">A27</f>
        <v>43160</v>
      </c>
      <c r="S43" s="1" t="str">
        <f t="shared" ref="S43:S54" si="19">B27</f>
        <v>Mar-18</v>
      </c>
      <c r="T43" s="1">
        <f t="shared" ref="T43:T54" si="20">INDEX(BP_min,MATCH(Target_Code&amp;$A11,Code_Date,0))</f>
        <v>2</v>
      </c>
      <c r="U43" s="1">
        <f t="shared" ref="U43:U54" si="21">INDEX(BP_LQ,MATCH(Target_Code&amp;$A11,Code_Date,0))</f>
        <v>6</v>
      </c>
      <c r="V43" s="1">
        <f t="shared" ref="V43:V54" si="22">INDEX(BP_med,MATCH(Target_Code&amp;$A11,Code_Date,0))</f>
        <v>4</v>
      </c>
      <c r="W43" s="1">
        <f t="shared" ref="W43:W54" si="23">INDEX(BP_UQ,MATCH(Target_Code&amp;$A11,Code_Date,0))</f>
        <v>24</v>
      </c>
      <c r="X43" s="1">
        <f t="shared" ref="X43:X54" si="24">INDEX(BP_max,MATCH(Target_Code&amp;$A11,Code_Date,0))</f>
        <v>49</v>
      </c>
    </row>
    <row r="44" spans="1:24" x14ac:dyDescent="0.25">
      <c r="A44" s="1" t="s">
        <v>59</v>
      </c>
      <c r="B44" s="1">
        <f>U55</f>
        <v>0</v>
      </c>
      <c r="C44" s="1">
        <f>U56</f>
        <v>0</v>
      </c>
      <c r="H44" s="1" t="s">
        <v>53</v>
      </c>
      <c r="O44" s="1" t="s">
        <v>66</v>
      </c>
      <c r="P44" s="5">
        <f>HLOOKUP("Date",Quartile,2,FALSE)</f>
        <v>43160</v>
      </c>
      <c r="Q44" s="33" t="str">
        <f>TEXT(P44,"mmm-yy")</f>
        <v>Mar-18</v>
      </c>
      <c r="R44" s="1">
        <f t="shared" si="18"/>
        <v>43191</v>
      </c>
      <c r="S44" s="1" t="str">
        <f t="shared" si="19"/>
        <v>Apr-18</v>
      </c>
      <c r="T44" s="1">
        <f t="shared" si="20"/>
        <v>7</v>
      </c>
      <c r="U44" s="1">
        <f t="shared" si="21"/>
        <v>13</v>
      </c>
      <c r="V44" s="1">
        <f t="shared" si="22"/>
        <v>10</v>
      </c>
      <c r="W44" s="1">
        <f t="shared" si="23"/>
        <v>15</v>
      </c>
      <c r="X44" s="1">
        <f t="shared" si="24"/>
        <v>57</v>
      </c>
    </row>
    <row r="45" spans="1:24" x14ac:dyDescent="0.25">
      <c r="A45" s="1" t="s">
        <v>60</v>
      </c>
      <c r="B45" s="1">
        <f>SUM(V55-U55)</f>
        <v>6.5</v>
      </c>
      <c r="C45" s="1">
        <f>SUM(V56-U56)</f>
        <v>5.5</v>
      </c>
      <c r="H45" s="1" t="s">
        <v>64</v>
      </c>
      <c r="P45" s="5">
        <f>HLOOKUP("Date",Quartile,7,FALSE)</f>
        <v>43313</v>
      </c>
      <c r="Q45" s="33" t="str">
        <f>TEXT(P45,"mmm-yy")</f>
        <v>Aug-18</v>
      </c>
      <c r="R45" s="1">
        <f t="shared" si="18"/>
        <v>43221</v>
      </c>
      <c r="S45" s="1" t="str">
        <f t="shared" si="19"/>
        <v>May-18</v>
      </c>
      <c r="T45" s="1">
        <f t="shared" si="20"/>
        <v>3</v>
      </c>
      <c r="U45" s="1">
        <f t="shared" si="21"/>
        <v>5</v>
      </c>
      <c r="V45" s="1">
        <f t="shared" si="22"/>
        <v>7</v>
      </c>
      <c r="W45" s="1">
        <f t="shared" si="23"/>
        <v>8</v>
      </c>
      <c r="X45" s="1">
        <f t="shared" si="24"/>
        <v>13</v>
      </c>
    </row>
    <row r="46" spans="1:24" x14ac:dyDescent="0.25">
      <c r="A46" s="1" t="s">
        <v>61</v>
      </c>
      <c r="B46" s="1">
        <f>SUM(W55-V55)</f>
        <v>-6.5</v>
      </c>
      <c r="C46" s="1">
        <f>SUM(W56-V56)</f>
        <v>-5.5</v>
      </c>
      <c r="O46" s="1" t="s">
        <v>67</v>
      </c>
      <c r="P46" s="5">
        <f>HLOOKUP("Date",Quartile,8,FALSE)</f>
        <v>43344</v>
      </c>
      <c r="Q46" s="33" t="str">
        <f>TEXT(P46,"mmm-yy")</f>
        <v>Sep-18</v>
      </c>
      <c r="R46" s="1">
        <f t="shared" si="18"/>
        <v>43252</v>
      </c>
      <c r="S46" s="1" t="str">
        <f t="shared" si="19"/>
        <v>Jun-18</v>
      </c>
      <c r="T46" s="1">
        <f t="shared" si="20"/>
        <v>2</v>
      </c>
      <c r="U46" s="1">
        <f t="shared" si="21"/>
        <v>4</v>
      </c>
      <c r="V46" s="1">
        <f t="shared" si="22"/>
        <v>3</v>
      </c>
      <c r="W46" s="1">
        <f t="shared" si="23"/>
        <v>23</v>
      </c>
      <c r="X46" s="1">
        <f t="shared" si="24"/>
        <v>19</v>
      </c>
    </row>
    <row r="47" spans="1:24" x14ac:dyDescent="0.25">
      <c r="A47" s="1" t="s">
        <v>63</v>
      </c>
      <c r="B47" s="1">
        <f>SUM(U55-T55)</f>
        <v>-2</v>
      </c>
      <c r="C47" s="1">
        <f>SUM(U56-T56)</f>
        <v>-2</v>
      </c>
      <c r="P47" s="5">
        <f>HLOOKUP("Date",Quartile,13,FALSE)</f>
        <v>43497</v>
      </c>
      <c r="Q47" s="33" t="str">
        <f>TEXT(P47,"mmm-yy")</f>
        <v>Feb-19</v>
      </c>
      <c r="R47" s="1">
        <f t="shared" si="18"/>
        <v>43282</v>
      </c>
      <c r="S47" s="1" t="str">
        <f t="shared" si="19"/>
        <v>Jul-18</v>
      </c>
      <c r="T47" s="1">
        <f t="shared" si="20"/>
        <v>7</v>
      </c>
      <c r="U47" s="1">
        <f t="shared" si="21"/>
        <v>15</v>
      </c>
      <c r="V47" s="1">
        <f t="shared" si="22"/>
        <v>24</v>
      </c>
      <c r="W47" s="1">
        <f t="shared" si="23"/>
        <v>21</v>
      </c>
      <c r="X47" s="1">
        <f t="shared" si="24"/>
        <v>15</v>
      </c>
    </row>
    <row r="48" spans="1:24" x14ac:dyDescent="0.25">
      <c r="R48" s="1">
        <f t="shared" si="18"/>
        <v>43313</v>
      </c>
      <c r="S48" s="1" t="str">
        <f t="shared" si="19"/>
        <v>Aug-18</v>
      </c>
      <c r="T48" s="1">
        <f t="shared" si="20"/>
        <v>8</v>
      </c>
      <c r="U48" s="1">
        <f t="shared" si="21"/>
        <v>15</v>
      </c>
      <c r="V48" s="1">
        <f t="shared" si="22"/>
        <v>6</v>
      </c>
      <c r="W48" s="1">
        <f t="shared" si="23"/>
        <v>16</v>
      </c>
      <c r="X48" s="1">
        <f t="shared" si="24"/>
        <v>55</v>
      </c>
    </row>
    <row r="49" spans="1:24" x14ac:dyDescent="0.25">
      <c r="R49" s="1">
        <f t="shared" si="18"/>
        <v>43344</v>
      </c>
      <c r="S49" s="1" t="str">
        <f t="shared" si="19"/>
        <v>Sep-18</v>
      </c>
      <c r="T49" s="1">
        <f t="shared" si="20"/>
        <v>5</v>
      </c>
      <c r="U49" s="1">
        <f t="shared" si="21"/>
        <v>10</v>
      </c>
      <c r="V49" s="1">
        <f t="shared" si="22"/>
        <v>9</v>
      </c>
      <c r="W49" s="1">
        <f t="shared" si="23"/>
        <v>22</v>
      </c>
      <c r="X49" s="1">
        <f t="shared" si="24"/>
        <v>74</v>
      </c>
    </row>
    <row r="50" spans="1:24" x14ac:dyDescent="0.25">
      <c r="A50" s="36" t="s">
        <v>70</v>
      </c>
      <c r="B50" s="5"/>
      <c r="C50" s="5"/>
      <c r="R50" s="1">
        <f t="shared" si="18"/>
        <v>43374</v>
      </c>
      <c r="S50" s="1" t="str">
        <f t="shared" si="19"/>
        <v>Oct-18</v>
      </c>
      <c r="T50" s="1">
        <f t="shared" si="20"/>
        <v>20</v>
      </c>
      <c r="U50" s="1">
        <f t="shared" si="21"/>
        <v>26</v>
      </c>
      <c r="V50" s="1">
        <f t="shared" si="22"/>
        <v>21</v>
      </c>
      <c r="W50" s="1">
        <f t="shared" si="23"/>
        <v>27</v>
      </c>
      <c r="X50" s="1">
        <f t="shared" si="24"/>
        <v>52</v>
      </c>
    </row>
    <row r="51" spans="1:24" x14ac:dyDescent="0.25">
      <c r="A51" s="37"/>
      <c r="B51" s="37" t="s">
        <v>68</v>
      </c>
      <c r="C51" s="37" t="s">
        <v>69</v>
      </c>
      <c r="R51" s="1">
        <f t="shared" si="18"/>
        <v>43405</v>
      </c>
      <c r="S51" s="1" t="str">
        <f t="shared" si="19"/>
        <v>Nov-18</v>
      </c>
      <c r="T51" s="1">
        <f t="shared" si="20"/>
        <v>2</v>
      </c>
      <c r="U51" s="1">
        <f t="shared" si="21"/>
        <v>5</v>
      </c>
      <c r="V51" s="1">
        <f t="shared" si="22"/>
        <v>7</v>
      </c>
      <c r="W51" s="1">
        <f t="shared" si="23"/>
        <v>7</v>
      </c>
      <c r="X51" s="1">
        <f t="shared" si="24"/>
        <v>11</v>
      </c>
    </row>
    <row r="52" spans="1:24" x14ac:dyDescent="0.25">
      <c r="A52" s="37" t="s">
        <v>62</v>
      </c>
      <c r="B52" s="37">
        <v>829</v>
      </c>
      <c r="C52" s="37">
        <v>817</v>
      </c>
      <c r="R52" s="1">
        <f t="shared" si="18"/>
        <v>43435</v>
      </c>
      <c r="S52" s="1" t="str">
        <f t="shared" si="19"/>
        <v>Dec-18</v>
      </c>
      <c r="T52" s="1">
        <f t="shared" si="20"/>
        <v>2</v>
      </c>
      <c r="U52" s="1">
        <f t="shared" si="21"/>
        <v>4</v>
      </c>
      <c r="V52" s="1">
        <f t="shared" si="22"/>
        <v>3</v>
      </c>
      <c r="W52" s="1">
        <f t="shared" si="23"/>
        <v>7</v>
      </c>
      <c r="X52" s="1">
        <f t="shared" si="24"/>
        <v>15</v>
      </c>
    </row>
    <row r="53" spans="1:24" x14ac:dyDescent="0.25">
      <c r="A53" s="37" t="s">
        <v>59</v>
      </c>
      <c r="B53" s="37">
        <v>12</v>
      </c>
      <c r="C53" s="37">
        <v>11</v>
      </c>
      <c r="R53" s="1">
        <f t="shared" si="18"/>
        <v>43466</v>
      </c>
      <c r="S53" s="1" t="str">
        <f t="shared" si="19"/>
        <v>Jan-19</v>
      </c>
      <c r="T53" s="1">
        <f t="shared" si="20"/>
        <v>2</v>
      </c>
      <c r="U53" s="1">
        <f t="shared" si="21"/>
        <v>6</v>
      </c>
      <c r="V53" s="1">
        <f t="shared" si="22"/>
        <v>4</v>
      </c>
      <c r="W53" s="1">
        <f t="shared" si="23"/>
        <v>6</v>
      </c>
      <c r="X53" s="1">
        <f t="shared" si="24"/>
        <v>8</v>
      </c>
    </row>
    <row r="54" spans="1:24" x14ac:dyDescent="0.25">
      <c r="A54" s="37" t="s">
        <v>60</v>
      </c>
      <c r="B54" s="37">
        <v>16</v>
      </c>
      <c r="C54" s="37">
        <v>16</v>
      </c>
      <c r="R54" s="1">
        <f t="shared" si="18"/>
        <v>43497</v>
      </c>
      <c r="S54" s="1" t="str">
        <f t="shared" si="19"/>
        <v>Feb-19</v>
      </c>
      <c r="T54" s="34">
        <f t="shared" si="20"/>
        <v>2</v>
      </c>
      <c r="U54" s="34">
        <f t="shared" si="21"/>
        <v>5</v>
      </c>
      <c r="V54" s="34">
        <f t="shared" si="22"/>
        <v>4</v>
      </c>
      <c r="W54" s="34">
        <f t="shared" si="23"/>
        <v>11</v>
      </c>
      <c r="X54" s="34">
        <f t="shared" si="24"/>
        <v>15</v>
      </c>
    </row>
    <row r="55" spans="1:24" x14ac:dyDescent="0.25">
      <c r="A55" s="37" t="s">
        <v>61</v>
      </c>
      <c r="B55" s="37">
        <v>34</v>
      </c>
      <c r="C55" s="37">
        <v>30</v>
      </c>
      <c r="S55" s="5" t="str">
        <f>Q44&amp;" - "&amp;Q45</f>
        <v>Mar-18 - Aug-18</v>
      </c>
      <c r="T55" s="1">
        <f>MIN(T43:T48)</f>
        <v>2</v>
      </c>
      <c r="U55" s="35"/>
      <c r="V55" s="1">
        <f>MEDIAN(V43:V48)</f>
        <v>6.5</v>
      </c>
      <c r="W55" s="35"/>
      <c r="X55" s="1">
        <f>MAX(X43:X48)</f>
        <v>57</v>
      </c>
    </row>
    <row r="56" spans="1:24" x14ac:dyDescent="0.25">
      <c r="A56" s="1" t="s">
        <v>63</v>
      </c>
      <c r="B56" s="1">
        <v>12</v>
      </c>
      <c r="C56" s="1">
        <v>11</v>
      </c>
      <c r="S56" s="5" t="str">
        <f>Q46&amp;" - "&amp;Q47</f>
        <v>Sep-18 - Feb-19</v>
      </c>
      <c r="T56" s="1">
        <f>MIN(T49:T54)</f>
        <v>2</v>
      </c>
      <c r="U56" s="35"/>
      <c r="V56" s="1">
        <f>MEDIAN(V49:V54)</f>
        <v>5.5</v>
      </c>
      <c r="W56" s="35"/>
      <c r="X56" s="1">
        <f>MAX(X49:X54)</f>
        <v>74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89</v>
      </c>
      <c r="B1" s="37" t="s">
        <v>90</v>
      </c>
      <c r="C1" s="5">
        <v>43160</v>
      </c>
      <c r="F1" t="s">
        <v>64</v>
      </c>
    </row>
    <row r="2" spans="1:6" x14ac:dyDescent="0.25">
      <c r="A2" s="37" t="s">
        <v>91</v>
      </c>
      <c r="B2" s="37" t="s">
        <v>92</v>
      </c>
      <c r="C2" s="5">
        <v>43191</v>
      </c>
    </row>
    <row r="3" spans="1:6" x14ac:dyDescent="0.25">
      <c r="A3" s="37" t="s">
        <v>93</v>
      </c>
      <c r="B3" s="37" t="s">
        <v>94</v>
      </c>
      <c r="C3" s="5">
        <v>43221</v>
      </c>
    </row>
    <row r="4" spans="1:6" x14ac:dyDescent="0.25">
      <c r="A4" s="37" t="s">
        <v>95</v>
      </c>
      <c r="B4" s="37" t="s">
        <v>96</v>
      </c>
      <c r="C4" s="5">
        <v>43252</v>
      </c>
    </row>
    <row r="5" spans="1:6" x14ac:dyDescent="0.25">
      <c r="A5" s="37" t="s">
        <v>97</v>
      </c>
      <c r="B5" s="37" t="s">
        <v>98</v>
      </c>
      <c r="C5" s="5">
        <v>43282</v>
      </c>
    </row>
    <row r="6" spans="1:6" x14ac:dyDescent="0.25">
      <c r="A6" s="37" t="s">
        <v>99</v>
      </c>
      <c r="B6" s="37" t="s">
        <v>100</v>
      </c>
      <c r="C6" s="5">
        <v>43313</v>
      </c>
    </row>
    <row r="7" spans="1:6" x14ac:dyDescent="0.25">
      <c r="A7" s="37" t="s">
        <v>101</v>
      </c>
      <c r="B7" s="37" t="s">
        <v>102</v>
      </c>
      <c r="C7" s="5">
        <v>43344</v>
      </c>
    </row>
    <row r="8" spans="1:6" x14ac:dyDescent="0.25">
      <c r="A8" s="37" t="s">
        <v>103</v>
      </c>
      <c r="B8" s="37" t="s">
        <v>104</v>
      </c>
      <c r="C8" s="5">
        <v>43374</v>
      </c>
    </row>
    <row r="9" spans="1:6" x14ac:dyDescent="0.25">
      <c r="A9" s="37" t="s">
        <v>105</v>
      </c>
      <c r="B9" s="37" t="s">
        <v>106</v>
      </c>
      <c r="C9" s="5">
        <v>43405</v>
      </c>
    </row>
    <row r="10" spans="1:6" x14ac:dyDescent="0.25">
      <c r="A10" s="37" t="s">
        <v>107</v>
      </c>
      <c r="B10" s="37" t="s">
        <v>108</v>
      </c>
      <c r="C10" s="5">
        <v>43435</v>
      </c>
    </row>
    <row r="11" spans="1:6" x14ac:dyDescent="0.25">
      <c r="A11" s="37"/>
      <c r="B11" s="37"/>
      <c r="C11" s="5">
        <v>43466</v>
      </c>
    </row>
    <row r="12" spans="1:6" x14ac:dyDescent="0.25">
      <c r="A12"/>
      <c r="B12"/>
      <c r="C12" s="5">
        <v>43497</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21"/>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87</v>
      </c>
      <c r="J1" t="s">
        <v>29</v>
      </c>
      <c r="K1" t="s">
        <v>30</v>
      </c>
      <c r="L1" t="s">
        <v>31</v>
      </c>
      <c r="M1" t="s">
        <v>32</v>
      </c>
      <c r="N1" t="s">
        <v>33</v>
      </c>
      <c r="O1" t="s">
        <v>57</v>
      </c>
      <c r="P1" t="s">
        <v>56</v>
      </c>
      <c r="Q1" t="s">
        <v>88</v>
      </c>
      <c r="R1" t="s">
        <v>55</v>
      </c>
      <c r="S1" t="s">
        <v>54</v>
      </c>
      <c r="T1" t="s">
        <v>34</v>
      </c>
      <c r="U1" t="s">
        <v>35</v>
      </c>
      <c r="V1" t="s">
        <v>36</v>
      </c>
      <c r="W1" t="s">
        <v>37</v>
      </c>
    </row>
    <row r="2" spans="1:23" x14ac:dyDescent="0.25">
      <c r="A2" t="s">
        <v>89</v>
      </c>
      <c r="B2" t="s">
        <v>90</v>
      </c>
      <c r="C2" s="5">
        <v>43160</v>
      </c>
      <c r="D2">
        <v>589</v>
      </c>
      <c r="E2">
        <v>317</v>
      </c>
      <c r="F2">
        <v>39</v>
      </c>
      <c r="G2">
        <v>0</v>
      </c>
      <c r="H2">
        <v>0</v>
      </c>
      <c r="I2">
        <v>945</v>
      </c>
      <c r="J2">
        <v>4</v>
      </c>
      <c r="K2">
        <v>6</v>
      </c>
      <c r="L2">
        <v>10</v>
      </c>
      <c r="M2">
        <v>34</v>
      </c>
      <c r="N2">
        <v>83</v>
      </c>
      <c r="O2">
        <v>49</v>
      </c>
      <c r="P2">
        <v>24</v>
      </c>
      <c r="Q2">
        <v>4</v>
      </c>
      <c r="R2">
        <v>6</v>
      </c>
      <c r="S2">
        <v>2</v>
      </c>
      <c r="T2" t="s">
        <v>109</v>
      </c>
      <c r="U2">
        <v>0</v>
      </c>
      <c r="V2">
        <v>356</v>
      </c>
      <c r="W2">
        <v>945</v>
      </c>
    </row>
    <row r="3" spans="1:23" x14ac:dyDescent="0.25">
      <c r="A3" t="s">
        <v>89</v>
      </c>
      <c r="B3" t="s">
        <v>90</v>
      </c>
      <c r="C3" s="5">
        <v>43191</v>
      </c>
      <c r="D3">
        <v>617</v>
      </c>
      <c r="E3">
        <v>326</v>
      </c>
      <c r="F3">
        <v>47</v>
      </c>
      <c r="G3">
        <v>4</v>
      </c>
      <c r="H3">
        <v>0</v>
      </c>
      <c r="I3">
        <v>994</v>
      </c>
      <c r="J3">
        <v>6</v>
      </c>
      <c r="K3">
        <v>13</v>
      </c>
      <c r="L3">
        <v>23</v>
      </c>
      <c r="M3">
        <v>38</v>
      </c>
      <c r="N3">
        <v>95</v>
      </c>
      <c r="O3">
        <v>57</v>
      </c>
      <c r="P3">
        <v>15</v>
      </c>
      <c r="Q3">
        <v>10</v>
      </c>
      <c r="R3">
        <v>13</v>
      </c>
      <c r="S3">
        <v>7</v>
      </c>
      <c r="T3" t="s">
        <v>110</v>
      </c>
      <c r="U3">
        <v>4</v>
      </c>
      <c r="V3">
        <v>377</v>
      </c>
      <c r="W3">
        <v>990</v>
      </c>
    </row>
    <row r="4" spans="1:23" x14ac:dyDescent="0.25">
      <c r="A4" t="s">
        <v>89</v>
      </c>
      <c r="B4" t="s">
        <v>90</v>
      </c>
      <c r="C4" s="5">
        <v>43221</v>
      </c>
      <c r="D4">
        <v>718</v>
      </c>
      <c r="E4">
        <v>243</v>
      </c>
      <c r="F4">
        <v>28</v>
      </c>
      <c r="G4">
        <v>0</v>
      </c>
      <c r="H4">
        <v>0</v>
      </c>
      <c r="I4">
        <v>989</v>
      </c>
      <c r="J4">
        <v>2</v>
      </c>
      <c r="K4">
        <v>5</v>
      </c>
      <c r="L4">
        <v>12</v>
      </c>
      <c r="M4">
        <v>20</v>
      </c>
      <c r="N4">
        <v>33</v>
      </c>
      <c r="O4">
        <v>13</v>
      </c>
      <c r="P4">
        <v>8</v>
      </c>
      <c r="Q4">
        <v>7</v>
      </c>
      <c r="R4">
        <v>5</v>
      </c>
      <c r="S4">
        <v>3</v>
      </c>
      <c r="T4" t="s">
        <v>111</v>
      </c>
      <c r="U4">
        <v>0</v>
      </c>
      <c r="V4">
        <v>271</v>
      </c>
      <c r="W4">
        <v>989</v>
      </c>
    </row>
    <row r="5" spans="1:23" x14ac:dyDescent="0.25">
      <c r="A5" t="s">
        <v>89</v>
      </c>
      <c r="B5" t="s">
        <v>90</v>
      </c>
      <c r="C5" s="5">
        <v>43252</v>
      </c>
      <c r="D5">
        <v>946</v>
      </c>
      <c r="E5">
        <v>273</v>
      </c>
      <c r="F5">
        <v>42</v>
      </c>
      <c r="G5">
        <v>0</v>
      </c>
      <c r="H5">
        <v>0</v>
      </c>
      <c r="I5">
        <v>1261</v>
      </c>
      <c r="J5">
        <v>2</v>
      </c>
      <c r="K5">
        <v>4</v>
      </c>
      <c r="L5">
        <v>7</v>
      </c>
      <c r="M5">
        <v>30</v>
      </c>
      <c r="N5">
        <v>49</v>
      </c>
      <c r="O5">
        <v>19</v>
      </c>
      <c r="P5">
        <v>23</v>
      </c>
      <c r="Q5">
        <v>3</v>
      </c>
      <c r="R5">
        <v>4</v>
      </c>
      <c r="S5">
        <v>2</v>
      </c>
      <c r="T5" t="s">
        <v>112</v>
      </c>
      <c r="U5">
        <v>0</v>
      </c>
      <c r="V5">
        <v>315</v>
      </c>
      <c r="W5">
        <v>1261</v>
      </c>
    </row>
    <row r="6" spans="1:23" x14ac:dyDescent="0.25">
      <c r="A6" t="s">
        <v>89</v>
      </c>
      <c r="B6" t="s">
        <v>90</v>
      </c>
      <c r="C6" s="5">
        <v>43282</v>
      </c>
      <c r="D6">
        <v>347</v>
      </c>
      <c r="E6">
        <v>297</v>
      </c>
      <c r="F6">
        <v>17</v>
      </c>
      <c r="G6">
        <v>0</v>
      </c>
      <c r="H6">
        <v>0</v>
      </c>
      <c r="I6">
        <v>661</v>
      </c>
      <c r="J6">
        <v>8</v>
      </c>
      <c r="K6">
        <v>15</v>
      </c>
      <c r="L6">
        <v>39</v>
      </c>
      <c r="M6">
        <v>60</v>
      </c>
      <c r="N6">
        <v>75</v>
      </c>
      <c r="O6">
        <v>15</v>
      </c>
      <c r="P6">
        <v>21</v>
      </c>
      <c r="Q6">
        <v>24</v>
      </c>
      <c r="R6">
        <v>15</v>
      </c>
      <c r="S6">
        <v>7</v>
      </c>
      <c r="T6" t="s">
        <v>113</v>
      </c>
      <c r="U6">
        <v>0</v>
      </c>
      <c r="V6">
        <v>314</v>
      </c>
      <c r="W6">
        <v>661</v>
      </c>
    </row>
    <row r="7" spans="1:23" x14ac:dyDescent="0.25">
      <c r="A7" t="s">
        <v>89</v>
      </c>
      <c r="B7" t="s">
        <v>90</v>
      </c>
      <c r="C7" s="5">
        <v>43313</v>
      </c>
      <c r="D7">
        <v>953</v>
      </c>
      <c r="E7">
        <v>475</v>
      </c>
      <c r="F7">
        <v>51</v>
      </c>
      <c r="G7">
        <v>0</v>
      </c>
      <c r="H7">
        <v>0</v>
      </c>
      <c r="I7">
        <v>1479</v>
      </c>
      <c r="J7">
        <v>7</v>
      </c>
      <c r="K7">
        <v>15</v>
      </c>
      <c r="L7">
        <v>21</v>
      </c>
      <c r="M7">
        <v>37</v>
      </c>
      <c r="N7">
        <v>92</v>
      </c>
      <c r="O7">
        <v>55</v>
      </c>
      <c r="P7">
        <v>16</v>
      </c>
      <c r="Q7">
        <v>6</v>
      </c>
      <c r="R7">
        <v>15</v>
      </c>
      <c r="S7">
        <v>8</v>
      </c>
      <c r="T7" t="s">
        <v>114</v>
      </c>
      <c r="U7">
        <v>0</v>
      </c>
      <c r="V7">
        <v>526</v>
      </c>
      <c r="W7">
        <v>1479</v>
      </c>
    </row>
    <row r="8" spans="1:23" x14ac:dyDescent="0.25">
      <c r="A8" t="s">
        <v>89</v>
      </c>
      <c r="B8" t="s">
        <v>90</v>
      </c>
      <c r="C8" s="5">
        <v>43344</v>
      </c>
      <c r="D8">
        <v>1085</v>
      </c>
      <c r="E8">
        <v>438</v>
      </c>
      <c r="F8">
        <v>39</v>
      </c>
      <c r="G8">
        <v>0</v>
      </c>
      <c r="H8">
        <v>0</v>
      </c>
      <c r="I8">
        <v>1562</v>
      </c>
      <c r="J8">
        <v>5</v>
      </c>
      <c r="K8">
        <v>10</v>
      </c>
      <c r="L8">
        <v>19</v>
      </c>
      <c r="M8">
        <v>41</v>
      </c>
      <c r="N8">
        <v>115</v>
      </c>
      <c r="O8">
        <v>74</v>
      </c>
      <c r="P8">
        <v>22</v>
      </c>
      <c r="Q8">
        <v>9</v>
      </c>
      <c r="R8">
        <v>10</v>
      </c>
      <c r="S8">
        <v>5</v>
      </c>
      <c r="T8" t="s">
        <v>115</v>
      </c>
      <c r="U8">
        <v>0</v>
      </c>
      <c r="V8">
        <v>477</v>
      </c>
      <c r="W8">
        <v>1562</v>
      </c>
    </row>
    <row r="9" spans="1:23" x14ac:dyDescent="0.25">
      <c r="A9" t="s">
        <v>89</v>
      </c>
      <c r="B9" t="s">
        <v>90</v>
      </c>
      <c r="C9" s="5">
        <v>43374</v>
      </c>
      <c r="D9">
        <v>1119</v>
      </c>
      <c r="E9">
        <v>986</v>
      </c>
      <c r="F9">
        <v>98</v>
      </c>
      <c r="G9">
        <v>11</v>
      </c>
      <c r="H9">
        <v>0</v>
      </c>
      <c r="I9">
        <v>2214</v>
      </c>
      <c r="J9">
        <v>6</v>
      </c>
      <c r="K9">
        <v>26</v>
      </c>
      <c r="L9">
        <v>47</v>
      </c>
      <c r="M9">
        <v>74</v>
      </c>
      <c r="N9">
        <v>126</v>
      </c>
      <c r="O9">
        <v>52</v>
      </c>
      <c r="P9">
        <v>27</v>
      </c>
      <c r="Q9">
        <v>21</v>
      </c>
      <c r="R9">
        <v>26</v>
      </c>
      <c r="S9">
        <v>20</v>
      </c>
      <c r="T9" t="s">
        <v>116</v>
      </c>
      <c r="U9">
        <v>11</v>
      </c>
      <c r="V9">
        <v>1095</v>
      </c>
      <c r="W9">
        <v>2203</v>
      </c>
    </row>
    <row r="10" spans="1:23" x14ac:dyDescent="0.25">
      <c r="A10" t="s">
        <v>89</v>
      </c>
      <c r="B10" t="s">
        <v>90</v>
      </c>
      <c r="C10" s="5">
        <v>43405</v>
      </c>
      <c r="D10">
        <v>1510</v>
      </c>
      <c r="E10">
        <v>928</v>
      </c>
      <c r="F10">
        <v>81</v>
      </c>
      <c r="G10">
        <v>0</v>
      </c>
      <c r="H10">
        <v>0</v>
      </c>
      <c r="I10">
        <v>2519</v>
      </c>
      <c r="J10">
        <v>3</v>
      </c>
      <c r="K10">
        <v>5</v>
      </c>
      <c r="L10">
        <v>12</v>
      </c>
      <c r="M10">
        <v>19</v>
      </c>
      <c r="N10">
        <v>30</v>
      </c>
      <c r="O10">
        <v>11</v>
      </c>
      <c r="P10">
        <v>7</v>
      </c>
      <c r="Q10">
        <v>7</v>
      </c>
      <c r="R10">
        <v>5</v>
      </c>
      <c r="S10">
        <v>2</v>
      </c>
      <c r="T10" t="s">
        <v>117</v>
      </c>
      <c r="U10">
        <v>0</v>
      </c>
      <c r="V10">
        <v>1009</v>
      </c>
      <c r="W10">
        <v>2519</v>
      </c>
    </row>
    <row r="11" spans="1:23" x14ac:dyDescent="0.25">
      <c r="A11" t="s">
        <v>89</v>
      </c>
      <c r="B11" t="s">
        <v>90</v>
      </c>
      <c r="C11" s="5">
        <v>43435</v>
      </c>
      <c r="D11">
        <v>717</v>
      </c>
      <c r="E11">
        <v>477</v>
      </c>
      <c r="F11">
        <v>57</v>
      </c>
      <c r="G11">
        <v>0</v>
      </c>
      <c r="H11">
        <v>0</v>
      </c>
      <c r="I11">
        <v>1251</v>
      </c>
      <c r="J11">
        <v>2</v>
      </c>
      <c r="K11">
        <v>4</v>
      </c>
      <c r="L11">
        <v>7</v>
      </c>
      <c r="M11">
        <v>14</v>
      </c>
      <c r="N11">
        <v>29</v>
      </c>
      <c r="O11">
        <v>15</v>
      </c>
      <c r="P11">
        <v>7</v>
      </c>
      <c r="Q11">
        <v>3</v>
      </c>
      <c r="R11">
        <v>4</v>
      </c>
      <c r="S11">
        <v>2</v>
      </c>
      <c r="T11" t="s">
        <v>118</v>
      </c>
      <c r="U11">
        <v>0</v>
      </c>
      <c r="V11">
        <v>534</v>
      </c>
      <c r="W11">
        <v>1251</v>
      </c>
    </row>
    <row r="12" spans="1:23" x14ac:dyDescent="0.25">
      <c r="A12" t="s">
        <v>89</v>
      </c>
      <c r="B12" t="s">
        <v>90</v>
      </c>
      <c r="C12" s="5">
        <v>43466</v>
      </c>
      <c r="D12">
        <v>741</v>
      </c>
      <c r="E12">
        <v>441</v>
      </c>
      <c r="F12">
        <v>52</v>
      </c>
      <c r="G12">
        <v>0</v>
      </c>
      <c r="H12">
        <v>0</v>
      </c>
      <c r="I12">
        <v>1234</v>
      </c>
      <c r="J12">
        <v>4</v>
      </c>
      <c r="K12">
        <v>6</v>
      </c>
      <c r="L12">
        <v>10</v>
      </c>
      <c r="M12">
        <v>16</v>
      </c>
      <c r="N12">
        <v>24</v>
      </c>
      <c r="O12">
        <v>8</v>
      </c>
      <c r="P12">
        <v>6</v>
      </c>
      <c r="Q12">
        <v>4</v>
      </c>
      <c r="R12">
        <v>6</v>
      </c>
      <c r="S12">
        <v>2</v>
      </c>
      <c r="T12" t="s">
        <v>119</v>
      </c>
      <c r="U12">
        <v>0</v>
      </c>
      <c r="V12">
        <v>493</v>
      </c>
      <c r="W12">
        <v>1234</v>
      </c>
    </row>
    <row r="13" spans="1:23" x14ac:dyDescent="0.25">
      <c r="A13" t="s">
        <v>89</v>
      </c>
      <c r="B13" t="s">
        <v>90</v>
      </c>
      <c r="C13" s="5">
        <v>43497</v>
      </c>
      <c r="D13">
        <v>636</v>
      </c>
      <c r="E13">
        <v>488</v>
      </c>
      <c r="F13">
        <v>56</v>
      </c>
      <c r="G13">
        <v>0</v>
      </c>
      <c r="H13">
        <v>0</v>
      </c>
      <c r="I13">
        <v>1180</v>
      </c>
      <c r="J13">
        <v>3</v>
      </c>
      <c r="K13">
        <v>5</v>
      </c>
      <c r="L13">
        <v>9</v>
      </c>
      <c r="M13">
        <v>20</v>
      </c>
      <c r="N13">
        <v>35</v>
      </c>
      <c r="O13">
        <v>15</v>
      </c>
      <c r="P13">
        <v>11</v>
      </c>
      <c r="Q13">
        <v>4</v>
      </c>
      <c r="R13">
        <v>5</v>
      </c>
      <c r="S13">
        <v>2</v>
      </c>
      <c r="T13" t="s">
        <v>120</v>
      </c>
      <c r="U13">
        <v>0</v>
      </c>
      <c r="V13">
        <v>544</v>
      </c>
      <c r="W13">
        <v>1180</v>
      </c>
    </row>
    <row r="14" spans="1:23" x14ac:dyDescent="0.25">
      <c r="A14" t="s">
        <v>91</v>
      </c>
      <c r="B14" t="s">
        <v>92</v>
      </c>
      <c r="C14" s="5">
        <v>43160</v>
      </c>
      <c r="D14">
        <v>925</v>
      </c>
      <c r="E14">
        <v>428</v>
      </c>
      <c r="F14">
        <v>142</v>
      </c>
      <c r="G14">
        <v>0</v>
      </c>
      <c r="H14">
        <v>0</v>
      </c>
      <c r="I14">
        <v>1495</v>
      </c>
      <c r="J14">
        <v>2</v>
      </c>
      <c r="K14">
        <v>7</v>
      </c>
      <c r="L14">
        <v>17</v>
      </c>
      <c r="M14">
        <v>32</v>
      </c>
      <c r="N14">
        <v>433</v>
      </c>
      <c r="O14">
        <v>401</v>
      </c>
      <c r="P14">
        <v>15</v>
      </c>
      <c r="Q14">
        <v>10</v>
      </c>
      <c r="R14">
        <v>7</v>
      </c>
      <c r="S14">
        <v>5</v>
      </c>
      <c r="T14" t="s">
        <v>121</v>
      </c>
      <c r="U14">
        <v>0</v>
      </c>
      <c r="V14">
        <v>570</v>
      </c>
      <c r="W14">
        <v>1495</v>
      </c>
    </row>
    <row r="15" spans="1:23" x14ac:dyDescent="0.25">
      <c r="A15" t="s">
        <v>91</v>
      </c>
      <c r="B15" t="s">
        <v>92</v>
      </c>
      <c r="C15" s="5">
        <v>43191</v>
      </c>
      <c r="D15">
        <v>664</v>
      </c>
      <c r="E15">
        <v>375</v>
      </c>
      <c r="F15">
        <v>130</v>
      </c>
      <c r="G15">
        <v>0</v>
      </c>
      <c r="H15">
        <v>0</v>
      </c>
      <c r="I15">
        <v>1169</v>
      </c>
      <c r="J15">
        <v>2</v>
      </c>
      <c r="K15">
        <v>6</v>
      </c>
      <c r="L15">
        <v>10</v>
      </c>
      <c r="M15">
        <v>15</v>
      </c>
      <c r="N15">
        <v>25</v>
      </c>
      <c r="O15">
        <v>10</v>
      </c>
      <c r="P15">
        <v>5</v>
      </c>
      <c r="Q15">
        <v>4</v>
      </c>
      <c r="R15">
        <v>6</v>
      </c>
      <c r="S15">
        <v>4</v>
      </c>
      <c r="T15" t="s">
        <v>122</v>
      </c>
      <c r="U15">
        <v>0</v>
      </c>
      <c r="V15">
        <v>505</v>
      </c>
      <c r="W15">
        <v>1169</v>
      </c>
    </row>
    <row r="16" spans="1:23" x14ac:dyDescent="0.25">
      <c r="A16" t="s">
        <v>91</v>
      </c>
      <c r="B16" t="s">
        <v>92</v>
      </c>
      <c r="C16" s="5">
        <v>43221</v>
      </c>
      <c r="D16">
        <v>490</v>
      </c>
      <c r="E16">
        <v>226</v>
      </c>
      <c r="F16">
        <v>102</v>
      </c>
      <c r="G16">
        <v>4</v>
      </c>
      <c r="H16">
        <v>1</v>
      </c>
      <c r="I16">
        <v>823</v>
      </c>
      <c r="J16">
        <v>3</v>
      </c>
      <c r="K16">
        <v>6</v>
      </c>
      <c r="L16">
        <v>10</v>
      </c>
      <c r="M16">
        <v>20</v>
      </c>
      <c r="N16">
        <v>59</v>
      </c>
      <c r="O16">
        <v>39</v>
      </c>
      <c r="P16">
        <v>10</v>
      </c>
      <c r="Q16">
        <v>4</v>
      </c>
      <c r="R16">
        <v>6</v>
      </c>
      <c r="S16">
        <v>3</v>
      </c>
      <c r="T16" t="s">
        <v>123</v>
      </c>
      <c r="U16">
        <v>5</v>
      </c>
      <c r="V16">
        <v>333</v>
      </c>
      <c r="W16">
        <v>818</v>
      </c>
    </row>
    <row r="17" spans="1:23" x14ac:dyDescent="0.25">
      <c r="A17" t="s">
        <v>91</v>
      </c>
      <c r="B17" t="s">
        <v>92</v>
      </c>
      <c r="C17" s="5">
        <v>43252</v>
      </c>
      <c r="D17">
        <v>560</v>
      </c>
      <c r="E17">
        <v>314</v>
      </c>
      <c r="F17">
        <v>94</v>
      </c>
      <c r="G17">
        <v>0</v>
      </c>
      <c r="H17">
        <v>0</v>
      </c>
      <c r="I17">
        <v>968</v>
      </c>
      <c r="J17">
        <v>2</v>
      </c>
      <c r="K17">
        <v>6</v>
      </c>
      <c r="L17">
        <v>11</v>
      </c>
      <c r="M17">
        <v>20</v>
      </c>
      <c r="N17">
        <v>39</v>
      </c>
      <c r="O17">
        <v>19</v>
      </c>
      <c r="P17">
        <v>9</v>
      </c>
      <c r="Q17">
        <v>5</v>
      </c>
      <c r="R17">
        <v>6</v>
      </c>
      <c r="S17">
        <v>4</v>
      </c>
      <c r="T17" t="s">
        <v>124</v>
      </c>
      <c r="U17">
        <v>0</v>
      </c>
      <c r="V17">
        <v>408</v>
      </c>
      <c r="W17">
        <v>968</v>
      </c>
    </row>
    <row r="18" spans="1:23" x14ac:dyDescent="0.25">
      <c r="A18" t="s">
        <v>91</v>
      </c>
      <c r="B18" t="s">
        <v>92</v>
      </c>
      <c r="C18" s="5">
        <v>43282</v>
      </c>
      <c r="D18">
        <v>885</v>
      </c>
      <c r="E18">
        <v>461</v>
      </c>
      <c r="F18">
        <v>173</v>
      </c>
      <c r="G18">
        <v>0</v>
      </c>
      <c r="H18">
        <v>0</v>
      </c>
      <c r="I18">
        <v>1519</v>
      </c>
      <c r="J18">
        <v>3</v>
      </c>
      <c r="K18">
        <v>7</v>
      </c>
      <c r="L18">
        <v>13</v>
      </c>
      <c r="M18">
        <v>23</v>
      </c>
      <c r="N18">
        <v>60</v>
      </c>
      <c r="O18">
        <v>37</v>
      </c>
      <c r="P18">
        <v>10</v>
      </c>
      <c r="Q18">
        <v>6</v>
      </c>
      <c r="R18">
        <v>7</v>
      </c>
      <c r="S18">
        <v>4</v>
      </c>
      <c r="T18" t="s">
        <v>125</v>
      </c>
      <c r="U18">
        <v>0</v>
      </c>
      <c r="V18">
        <v>634</v>
      </c>
      <c r="W18">
        <v>1519</v>
      </c>
    </row>
    <row r="19" spans="1:23" x14ac:dyDescent="0.25">
      <c r="A19" t="s">
        <v>91</v>
      </c>
      <c r="B19" t="s">
        <v>92</v>
      </c>
      <c r="C19" s="5">
        <v>43313</v>
      </c>
      <c r="D19">
        <v>294</v>
      </c>
      <c r="E19">
        <v>149</v>
      </c>
      <c r="F19">
        <v>82</v>
      </c>
      <c r="G19">
        <v>0</v>
      </c>
      <c r="H19">
        <v>1</v>
      </c>
      <c r="I19">
        <v>526</v>
      </c>
      <c r="J19">
        <v>2</v>
      </c>
      <c r="K19">
        <v>7</v>
      </c>
      <c r="L19">
        <v>17</v>
      </c>
      <c r="M19">
        <v>32</v>
      </c>
      <c r="N19">
        <v>66</v>
      </c>
      <c r="O19">
        <v>34</v>
      </c>
      <c r="P19">
        <v>15</v>
      </c>
      <c r="Q19">
        <v>10</v>
      </c>
      <c r="R19">
        <v>7</v>
      </c>
      <c r="S19">
        <v>5</v>
      </c>
      <c r="T19" t="s">
        <v>126</v>
      </c>
      <c r="U19">
        <v>1</v>
      </c>
      <c r="V19">
        <v>232</v>
      </c>
      <c r="W19">
        <v>525</v>
      </c>
    </row>
    <row r="20" spans="1:23" x14ac:dyDescent="0.25">
      <c r="A20" t="s">
        <v>91</v>
      </c>
      <c r="B20" t="s">
        <v>92</v>
      </c>
      <c r="C20" s="5">
        <v>43344</v>
      </c>
      <c r="D20">
        <v>615</v>
      </c>
      <c r="E20">
        <v>291</v>
      </c>
      <c r="F20">
        <v>139</v>
      </c>
      <c r="G20">
        <v>0</v>
      </c>
      <c r="H20">
        <v>0</v>
      </c>
      <c r="I20">
        <v>1045</v>
      </c>
      <c r="J20">
        <v>26</v>
      </c>
      <c r="K20">
        <v>29</v>
      </c>
      <c r="L20">
        <v>33</v>
      </c>
      <c r="M20">
        <v>43</v>
      </c>
      <c r="N20">
        <v>74</v>
      </c>
      <c r="O20">
        <v>31</v>
      </c>
      <c r="P20">
        <v>10</v>
      </c>
      <c r="Q20">
        <v>4</v>
      </c>
      <c r="R20">
        <v>29</v>
      </c>
      <c r="S20">
        <v>3</v>
      </c>
      <c r="T20" t="s">
        <v>127</v>
      </c>
      <c r="U20">
        <v>0</v>
      </c>
      <c r="V20">
        <v>430</v>
      </c>
      <c r="W20">
        <v>1045</v>
      </c>
    </row>
    <row r="21" spans="1:23" x14ac:dyDescent="0.25">
      <c r="A21" t="s">
        <v>91</v>
      </c>
      <c r="B21" t="s">
        <v>92</v>
      </c>
      <c r="C21" s="5">
        <v>43374</v>
      </c>
      <c r="D21">
        <v>837</v>
      </c>
      <c r="E21">
        <v>409</v>
      </c>
      <c r="F21">
        <v>190</v>
      </c>
      <c r="G21">
        <v>0</v>
      </c>
      <c r="H21">
        <v>0</v>
      </c>
      <c r="I21">
        <v>1436</v>
      </c>
      <c r="J21">
        <v>16</v>
      </c>
      <c r="K21">
        <v>20</v>
      </c>
      <c r="L21">
        <v>25</v>
      </c>
      <c r="M21">
        <v>37</v>
      </c>
      <c r="N21">
        <v>140</v>
      </c>
      <c r="O21">
        <v>103</v>
      </c>
      <c r="P21">
        <v>12</v>
      </c>
      <c r="Q21">
        <v>5</v>
      </c>
      <c r="R21">
        <v>20</v>
      </c>
      <c r="S21">
        <v>4</v>
      </c>
      <c r="T21" t="s">
        <v>128</v>
      </c>
      <c r="U21">
        <v>0</v>
      </c>
      <c r="V21">
        <v>599</v>
      </c>
      <c r="W21">
        <v>1436</v>
      </c>
    </row>
    <row r="22" spans="1:23" x14ac:dyDescent="0.25">
      <c r="A22" t="s">
        <v>91</v>
      </c>
      <c r="B22" t="s">
        <v>92</v>
      </c>
      <c r="C22" s="5">
        <v>43405</v>
      </c>
      <c r="D22">
        <v>1062</v>
      </c>
      <c r="E22">
        <v>502</v>
      </c>
      <c r="F22">
        <v>226</v>
      </c>
      <c r="G22">
        <v>11</v>
      </c>
      <c r="H22">
        <v>7</v>
      </c>
      <c r="I22">
        <v>1808</v>
      </c>
      <c r="J22">
        <v>12</v>
      </c>
      <c r="K22">
        <v>19</v>
      </c>
      <c r="L22">
        <v>26</v>
      </c>
      <c r="M22">
        <v>32</v>
      </c>
      <c r="N22">
        <v>53</v>
      </c>
      <c r="O22">
        <v>21</v>
      </c>
      <c r="P22">
        <v>6</v>
      </c>
      <c r="Q22">
        <v>7</v>
      </c>
      <c r="R22">
        <v>19</v>
      </c>
      <c r="S22">
        <v>7</v>
      </c>
      <c r="T22" t="s">
        <v>129</v>
      </c>
      <c r="U22">
        <v>18</v>
      </c>
      <c r="V22">
        <v>746</v>
      </c>
      <c r="W22">
        <v>1790</v>
      </c>
    </row>
    <row r="23" spans="1:23" x14ac:dyDescent="0.25">
      <c r="A23" t="s">
        <v>91</v>
      </c>
      <c r="B23" t="s">
        <v>92</v>
      </c>
      <c r="C23" s="5">
        <v>43435</v>
      </c>
      <c r="D23">
        <v>574</v>
      </c>
      <c r="E23">
        <v>269</v>
      </c>
      <c r="F23">
        <v>105</v>
      </c>
      <c r="G23">
        <v>0</v>
      </c>
      <c r="H23">
        <v>0</v>
      </c>
      <c r="I23">
        <v>948</v>
      </c>
      <c r="J23">
        <v>3</v>
      </c>
      <c r="K23">
        <v>6</v>
      </c>
      <c r="L23">
        <v>10</v>
      </c>
      <c r="M23">
        <v>17</v>
      </c>
      <c r="N23">
        <v>37</v>
      </c>
      <c r="O23">
        <v>20</v>
      </c>
      <c r="P23">
        <v>7</v>
      </c>
      <c r="Q23">
        <v>4</v>
      </c>
      <c r="R23">
        <v>6</v>
      </c>
      <c r="S23">
        <v>3</v>
      </c>
      <c r="T23" t="s">
        <v>130</v>
      </c>
      <c r="U23">
        <v>0</v>
      </c>
      <c r="V23">
        <v>374</v>
      </c>
      <c r="W23">
        <v>948</v>
      </c>
    </row>
    <row r="24" spans="1:23" x14ac:dyDescent="0.25">
      <c r="A24" t="s">
        <v>91</v>
      </c>
      <c r="B24" t="s">
        <v>92</v>
      </c>
      <c r="C24" s="5">
        <v>43466</v>
      </c>
      <c r="D24">
        <v>899</v>
      </c>
      <c r="E24">
        <v>416</v>
      </c>
      <c r="F24">
        <v>171</v>
      </c>
      <c r="G24">
        <v>0</v>
      </c>
      <c r="H24">
        <v>0</v>
      </c>
      <c r="I24">
        <v>1486</v>
      </c>
      <c r="J24">
        <v>3</v>
      </c>
      <c r="K24">
        <v>8</v>
      </c>
      <c r="L24">
        <v>13</v>
      </c>
      <c r="M24">
        <v>23</v>
      </c>
      <c r="N24">
        <v>53</v>
      </c>
      <c r="O24">
        <v>30</v>
      </c>
      <c r="P24">
        <v>10</v>
      </c>
      <c r="Q24">
        <v>5</v>
      </c>
      <c r="R24">
        <v>8</v>
      </c>
      <c r="S24">
        <v>5</v>
      </c>
      <c r="T24" t="s">
        <v>131</v>
      </c>
      <c r="U24">
        <v>0</v>
      </c>
      <c r="V24">
        <v>587</v>
      </c>
      <c r="W24">
        <v>1486</v>
      </c>
    </row>
    <row r="25" spans="1:23" x14ac:dyDescent="0.25">
      <c r="A25" t="s">
        <v>91</v>
      </c>
      <c r="B25" t="s">
        <v>92</v>
      </c>
      <c r="C25" s="5">
        <v>43497</v>
      </c>
      <c r="D25">
        <v>526</v>
      </c>
      <c r="E25">
        <v>190</v>
      </c>
      <c r="F25">
        <v>85</v>
      </c>
      <c r="G25">
        <v>0</v>
      </c>
      <c r="H25">
        <v>0</v>
      </c>
      <c r="I25">
        <v>801</v>
      </c>
      <c r="J25">
        <v>3</v>
      </c>
      <c r="K25">
        <v>9</v>
      </c>
      <c r="L25">
        <v>15</v>
      </c>
      <c r="M25">
        <v>22</v>
      </c>
      <c r="N25">
        <v>49</v>
      </c>
      <c r="O25">
        <v>27</v>
      </c>
      <c r="P25">
        <v>7</v>
      </c>
      <c r="Q25">
        <v>6</v>
      </c>
      <c r="R25">
        <v>9</v>
      </c>
      <c r="S25">
        <v>6</v>
      </c>
      <c r="T25" t="s">
        <v>132</v>
      </c>
      <c r="U25">
        <v>0</v>
      </c>
      <c r="V25">
        <v>275</v>
      </c>
      <c r="W25">
        <v>801</v>
      </c>
    </row>
    <row r="26" spans="1:23" x14ac:dyDescent="0.25">
      <c r="A26" t="s">
        <v>93</v>
      </c>
      <c r="B26" t="s">
        <v>94</v>
      </c>
      <c r="C26" s="5">
        <v>43160</v>
      </c>
      <c r="D26">
        <v>1303</v>
      </c>
      <c r="E26">
        <v>246</v>
      </c>
      <c r="F26">
        <v>209</v>
      </c>
      <c r="G26">
        <v>3</v>
      </c>
      <c r="H26">
        <v>0</v>
      </c>
      <c r="I26">
        <v>1761</v>
      </c>
      <c r="J26">
        <v>2</v>
      </c>
      <c r="K26">
        <v>6</v>
      </c>
      <c r="L26">
        <v>22</v>
      </c>
      <c r="M26">
        <v>76</v>
      </c>
      <c r="N26">
        <v>286</v>
      </c>
      <c r="O26">
        <v>210</v>
      </c>
      <c r="P26">
        <v>54</v>
      </c>
      <c r="Q26">
        <v>16</v>
      </c>
      <c r="R26">
        <v>6</v>
      </c>
      <c r="S26">
        <v>4</v>
      </c>
      <c r="T26" t="s">
        <v>133</v>
      </c>
      <c r="U26">
        <v>3</v>
      </c>
      <c r="V26">
        <v>458</v>
      </c>
      <c r="W26">
        <v>1758</v>
      </c>
    </row>
    <row r="27" spans="1:23" x14ac:dyDescent="0.25">
      <c r="A27" t="s">
        <v>93</v>
      </c>
      <c r="B27" t="s">
        <v>94</v>
      </c>
      <c r="C27" s="5">
        <v>43191</v>
      </c>
      <c r="D27">
        <v>1698</v>
      </c>
      <c r="E27">
        <v>424</v>
      </c>
      <c r="F27">
        <v>200</v>
      </c>
      <c r="G27">
        <v>93</v>
      </c>
      <c r="H27">
        <v>1</v>
      </c>
      <c r="I27">
        <v>2416</v>
      </c>
      <c r="J27">
        <v>2</v>
      </c>
      <c r="K27">
        <v>7</v>
      </c>
      <c r="L27">
        <v>26</v>
      </c>
      <c r="M27">
        <v>85</v>
      </c>
      <c r="N27">
        <v>272</v>
      </c>
      <c r="O27">
        <v>187</v>
      </c>
      <c r="P27">
        <v>59</v>
      </c>
      <c r="Q27">
        <v>19</v>
      </c>
      <c r="R27">
        <v>7</v>
      </c>
      <c r="S27">
        <v>5</v>
      </c>
      <c r="T27" t="s">
        <v>134</v>
      </c>
      <c r="U27">
        <v>94</v>
      </c>
      <c r="V27">
        <v>718</v>
      </c>
      <c r="W27">
        <v>2322</v>
      </c>
    </row>
    <row r="28" spans="1:23" x14ac:dyDescent="0.25">
      <c r="A28" t="s">
        <v>93</v>
      </c>
      <c r="B28" t="s">
        <v>94</v>
      </c>
      <c r="C28" s="5">
        <v>43221</v>
      </c>
      <c r="D28">
        <v>2062</v>
      </c>
      <c r="E28">
        <v>392</v>
      </c>
      <c r="F28">
        <v>214</v>
      </c>
      <c r="G28">
        <v>26</v>
      </c>
      <c r="H28">
        <v>2</v>
      </c>
      <c r="I28">
        <v>2696</v>
      </c>
      <c r="J28">
        <v>2</v>
      </c>
      <c r="K28">
        <v>8</v>
      </c>
      <c r="L28">
        <v>43</v>
      </c>
      <c r="M28">
        <v>142.5</v>
      </c>
      <c r="N28">
        <v>402</v>
      </c>
      <c r="O28">
        <v>259.5</v>
      </c>
      <c r="P28">
        <v>99.5</v>
      </c>
      <c r="Q28">
        <v>35</v>
      </c>
      <c r="R28">
        <v>8</v>
      </c>
      <c r="S28">
        <v>6</v>
      </c>
      <c r="T28" t="s">
        <v>135</v>
      </c>
      <c r="U28">
        <v>28</v>
      </c>
      <c r="V28">
        <v>634</v>
      </c>
      <c r="W28">
        <v>2668</v>
      </c>
    </row>
    <row r="29" spans="1:23" x14ac:dyDescent="0.25">
      <c r="A29" t="s">
        <v>93</v>
      </c>
      <c r="B29" t="s">
        <v>94</v>
      </c>
      <c r="C29" s="5">
        <v>43252</v>
      </c>
      <c r="D29">
        <v>1616</v>
      </c>
      <c r="E29">
        <v>332</v>
      </c>
      <c r="F29">
        <v>181</v>
      </c>
      <c r="G29">
        <v>26</v>
      </c>
      <c r="H29">
        <v>1</v>
      </c>
      <c r="I29">
        <v>2156</v>
      </c>
      <c r="J29">
        <v>2</v>
      </c>
      <c r="K29">
        <v>7</v>
      </c>
      <c r="L29">
        <v>27</v>
      </c>
      <c r="M29">
        <v>159</v>
      </c>
      <c r="N29">
        <v>503</v>
      </c>
      <c r="O29">
        <v>344</v>
      </c>
      <c r="P29">
        <v>132</v>
      </c>
      <c r="Q29">
        <v>20</v>
      </c>
      <c r="R29">
        <v>7</v>
      </c>
      <c r="S29">
        <v>5</v>
      </c>
      <c r="T29" t="s">
        <v>136</v>
      </c>
      <c r="U29">
        <v>27</v>
      </c>
      <c r="V29">
        <v>540</v>
      </c>
      <c r="W29">
        <v>2129</v>
      </c>
    </row>
    <row r="30" spans="1:23" x14ac:dyDescent="0.25">
      <c r="A30" t="s">
        <v>93</v>
      </c>
      <c r="B30" t="s">
        <v>94</v>
      </c>
      <c r="C30" s="5">
        <v>43282</v>
      </c>
      <c r="D30">
        <v>2075</v>
      </c>
      <c r="E30">
        <v>437</v>
      </c>
      <c r="F30">
        <v>302</v>
      </c>
      <c r="G30">
        <v>31</v>
      </c>
      <c r="H30">
        <v>2</v>
      </c>
      <c r="I30">
        <v>2847</v>
      </c>
      <c r="J30">
        <v>2</v>
      </c>
      <c r="K30">
        <v>10</v>
      </c>
      <c r="L30">
        <v>46</v>
      </c>
      <c r="M30">
        <v>122</v>
      </c>
      <c r="N30">
        <v>318</v>
      </c>
      <c r="O30">
        <v>196</v>
      </c>
      <c r="P30">
        <v>76</v>
      </c>
      <c r="Q30">
        <v>36</v>
      </c>
      <c r="R30">
        <v>10</v>
      </c>
      <c r="S30">
        <v>8</v>
      </c>
      <c r="T30" t="s">
        <v>137</v>
      </c>
      <c r="U30">
        <v>33</v>
      </c>
      <c r="V30">
        <v>772</v>
      </c>
      <c r="W30">
        <v>2814</v>
      </c>
    </row>
    <row r="31" spans="1:23" x14ac:dyDescent="0.25">
      <c r="A31" t="s">
        <v>93</v>
      </c>
      <c r="B31" t="s">
        <v>94</v>
      </c>
      <c r="C31" s="5">
        <v>43313</v>
      </c>
      <c r="D31">
        <v>1978</v>
      </c>
      <c r="E31">
        <v>392</v>
      </c>
      <c r="F31">
        <v>237</v>
      </c>
      <c r="G31">
        <v>32</v>
      </c>
      <c r="H31">
        <v>1</v>
      </c>
      <c r="I31">
        <v>2640</v>
      </c>
      <c r="J31">
        <v>2</v>
      </c>
      <c r="K31">
        <v>7</v>
      </c>
      <c r="L31">
        <v>27</v>
      </c>
      <c r="M31">
        <v>109</v>
      </c>
      <c r="N31">
        <v>366.5</v>
      </c>
      <c r="O31">
        <v>257.5</v>
      </c>
      <c r="P31">
        <v>82</v>
      </c>
      <c r="Q31">
        <v>20</v>
      </c>
      <c r="R31">
        <v>7</v>
      </c>
      <c r="S31">
        <v>5</v>
      </c>
      <c r="T31" t="s">
        <v>138</v>
      </c>
      <c r="U31">
        <v>33</v>
      </c>
      <c r="V31">
        <v>662</v>
      </c>
      <c r="W31">
        <v>2607</v>
      </c>
    </row>
    <row r="32" spans="1:23" x14ac:dyDescent="0.25">
      <c r="A32" t="s">
        <v>93</v>
      </c>
      <c r="B32" t="s">
        <v>94</v>
      </c>
      <c r="C32" s="5">
        <v>43344</v>
      </c>
      <c r="D32">
        <v>1623</v>
      </c>
      <c r="E32">
        <v>329</v>
      </c>
      <c r="F32">
        <v>187</v>
      </c>
      <c r="G32">
        <v>12</v>
      </c>
      <c r="H32">
        <v>10</v>
      </c>
      <c r="I32">
        <v>2161</v>
      </c>
      <c r="J32">
        <v>2</v>
      </c>
      <c r="K32">
        <v>6</v>
      </c>
      <c r="L32">
        <v>22</v>
      </c>
      <c r="M32">
        <v>85</v>
      </c>
      <c r="N32">
        <v>345</v>
      </c>
      <c r="O32">
        <v>260</v>
      </c>
      <c r="P32">
        <v>63</v>
      </c>
      <c r="Q32">
        <v>16</v>
      </c>
      <c r="R32">
        <v>6</v>
      </c>
      <c r="S32">
        <v>4</v>
      </c>
      <c r="T32" t="s">
        <v>139</v>
      </c>
      <c r="U32">
        <v>22</v>
      </c>
      <c r="V32">
        <v>538</v>
      </c>
      <c r="W32">
        <v>2139</v>
      </c>
    </row>
    <row r="33" spans="1:23" x14ac:dyDescent="0.25">
      <c r="A33" t="s">
        <v>93</v>
      </c>
      <c r="B33" t="s">
        <v>94</v>
      </c>
      <c r="C33" s="5">
        <v>43374</v>
      </c>
      <c r="D33">
        <v>1862</v>
      </c>
      <c r="E33">
        <v>366</v>
      </c>
      <c r="F33">
        <v>181</v>
      </c>
      <c r="G33">
        <v>21</v>
      </c>
      <c r="H33">
        <v>4</v>
      </c>
      <c r="I33">
        <v>2434</v>
      </c>
      <c r="J33">
        <v>2</v>
      </c>
      <c r="K33">
        <v>5</v>
      </c>
      <c r="L33">
        <v>16</v>
      </c>
      <c r="M33">
        <v>50</v>
      </c>
      <c r="N33">
        <v>205</v>
      </c>
      <c r="O33">
        <v>155</v>
      </c>
      <c r="P33">
        <v>34</v>
      </c>
      <c r="Q33">
        <v>11</v>
      </c>
      <c r="R33">
        <v>5</v>
      </c>
      <c r="S33">
        <v>3</v>
      </c>
      <c r="T33" t="s">
        <v>140</v>
      </c>
      <c r="U33">
        <v>25</v>
      </c>
      <c r="V33">
        <v>572</v>
      </c>
      <c r="W33">
        <v>2409</v>
      </c>
    </row>
    <row r="34" spans="1:23" x14ac:dyDescent="0.25">
      <c r="A34" t="s">
        <v>93</v>
      </c>
      <c r="B34" t="s">
        <v>94</v>
      </c>
      <c r="C34" s="5">
        <v>43405</v>
      </c>
      <c r="D34">
        <v>1713</v>
      </c>
      <c r="E34">
        <v>368</v>
      </c>
      <c r="F34">
        <v>211</v>
      </c>
      <c r="G34">
        <v>19</v>
      </c>
      <c r="H34">
        <v>8</v>
      </c>
      <c r="I34">
        <v>2319</v>
      </c>
      <c r="J34">
        <v>2</v>
      </c>
      <c r="K34">
        <v>5</v>
      </c>
      <c r="L34">
        <v>18</v>
      </c>
      <c r="M34">
        <v>63</v>
      </c>
      <c r="N34">
        <v>281</v>
      </c>
      <c r="O34">
        <v>218</v>
      </c>
      <c r="P34">
        <v>45</v>
      </c>
      <c r="Q34">
        <v>13</v>
      </c>
      <c r="R34">
        <v>5</v>
      </c>
      <c r="S34">
        <v>3</v>
      </c>
      <c r="T34" t="s">
        <v>141</v>
      </c>
      <c r="U34">
        <v>27</v>
      </c>
      <c r="V34">
        <v>606</v>
      </c>
      <c r="W34">
        <v>2292</v>
      </c>
    </row>
    <row r="35" spans="1:23" x14ac:dyDescent="0.25">
      <c r="A35" t="s">
        <v>93</v>
      </c>
      <c r="B35" t="s">
        <v>94</v>
      </c>
      <c r="C35" s="5">
        <v>43435</v>
      </c>
      <c r="D35">
        <v>1564</v>
      </c>
      <c r="E35">
        <v>321</v>
      </c>
      <c r="F35">
        <v>180</v>
      </c>
      <c r="G35">
        <v>16</v>
      </c>
      <c r="H35">
        <v>3</v>
      </c>
      <c r="I35">
        <v>2084</v>
      </c>
      <c r="J35">
        <v>2</v>
      </c>
      <c r="K35">
        <v>6</v>
      </c>
      <c r="L35">
        <v>20</v>
      </c>
      <c r="M35">
        <v>69</v>
      </c>
      <c r="N35">
        <v>265</v>
      </c>
      <c r="O35">
        <v>196</v>
      </c>
      <c r="P35">
        <v>49</v>
      </c>
      <c r="Q35">
        <v>14</v>
      </c>
      <c r="R35">
        <v>6</v>
      </c>
      <c r="S35">
        <v>4</v>
      </c>
      <c r="T35" t="s">
        <v>142</v>
      </c>
      <c r="U35">
        <v>19</v>
      </c>
      <c r="V35">
        <v>520</v>
      </c>
      <c r="W35">
        <v>2065</v>
      </c>
    </row>
    <row r="36" spans="1:23" x14ac:dyDescent="0.25">
      <c r="A36" t="s">
        <v>93</v>
      </c>
      <c r="B36" t="s">
        <v>94</v>
      </c>
      <c r="C36" s="5">
        <v>43466</v>
      </c>
      <c r="D36">
        <v>1484</v>
      </c>
      <c r="E36">
        <v>289</v>
      </c>
      <c r="F36">
        <v>161</v>
      </c>
      <c r="G36">
        <v>11</v>
      </c>
      <c r="H36">
        <v>3</v>
      </c>
      <c r="I36">
        <v>1948</v>
      </c>
      <c r="J36">
        <v>2</v>
      </c>
      <c r="K36">
        <v>5</v>
      </c>
      <c r="L36">
        <v>15</v>
      </c>
      <c r="M36">
        <v>52</v>
      </c>
      <c r="N36">
        <v>339</v>
      </c>
      <c r="O36">
        <v>287</v>
      </c>
      <c r="P36">
        <v>37</v>
      </c>
      <c r="Q36">
        <v>10</v>
      </c>
      <c r="R36">
        <v>5</v>
      </c>
      <c r="S36">
        <v>3</v>
      </c>
      <c r="T36" t="s">
        <v>143</v>
      </c>
      <c r="U36">
        <v>14</v>
      </c>
      <c r="V36">
        <v>464</v>
      </c>
      <c r="W36">
        <v>1934</v>
      </c>
    </row>
    <row r="37" spans="1:23" x14ac:dyDescent="0.25">
      <c r="A37" t="s">
        <v>93</v>
      </c>
      <c r="B37" t="s">
        <v>94</v>
      </c>
      <c r="C37" s="5">
        <v>43497</v>
      </c>
      <c r="D37">
        <v>1449</v>
      </c>
      <c r="E37">
        <v>307</v>
      </c>
      <c r="F37">
        <v>174</v>
      </c>
      <c r="G37">
        <v>15</v>
      </c>
      <c r="H37">
        <v>2</v>
      </c>
      <c r="I37">
        <v>1947</v>
      </c>
      <c r="J37">
        <v>2</v>
      </c>
      <c r="K37">
        <v>4</v>
      </c>
      <c r="L37">
        <v>15</v>
      </c>
      <c r="M37">
        <v>46</v>
      </c>
      <c r="N37">
        <v>261</v>
      </c>
      <c r="O37">
        <v>215</v>
      </c>
      <c r="P37">
        <v>31</v>
      </c>
      <c r="Q37">
        <v>11</v>
      </c>
      <c r="R37">
        <v>4</v>
      </c>
      <c r="S37">
        <v>2</v>
      </c>
      <c r="T37" t="s">
        <v>144</v>
      </c>
      <c r="U37">
        <v>17</v>
      </c>
      <c r="V37">
        <v>498</v>
      </c>
      <c r="W37">
        <v>1930</v>
      </c>
    </row>
    <row r="38" spans="1:23" x14ac:dyDescent="0.25">
      <c r="A38" t="s">
        <v>95</v>
      </c>
      <c r="B38" t="s">
        <v>96</v>
      </c>
      <c r="C38" s="5">
        <v>43160</v>
      </c>
      <c r="D38">
        <v>504</v>
      </c>
      <c r="E38">
        <v>291</v>
      </c>
      <c r="F38">
        <v>61</v>
      </c>
      <c r="G38">
        <v>0</v>
      </c>
      <c r="H38">
        <v>0</v>
      </c>
      <c r="I38">
        <v>856</v>
      </c>
      <c r="J38">
        <v>6</v>
      </c>
      <c r="K38">
        <v>10</v>
      </c>
      <c r="L38">
        <v>19</v>
      </c>
      <c r="M38">
        <v>39</v>
      </c>
      <c r="N38">
        <v>108</v>
      </c>
      <c r="O38">
        <v>69</v>
      </c>
      <c r="P38">
        <v>20</v>
      </c>
      <c r="Q38">
        <v>9</v>
      </c>
      <c r="R38">
        <v>10</v>
      </c>
      <c r="S38">
        <v>4</v>
      </c>
      <c r="T38" t="s">
        <v>145</v>
      </c>
      <c r="U38">
        <v>0</v>
      </c>
      <c r="V38">
        <v>352</v>
      </c>
      <c r="W38">
        <v>856</v>
      </c>
    </row>
    <row r="39" spans="1:23" x14ac:dyDescent="0.25">
      <c r="A39" t="s">
        <v>95</v>
      </c>
      <c r="B39" t="s">
        <v>96</v>
      </c>
      <c r="C39" s="5">
        <v>43191</v>
      </c>
      <c r="D39">
        <v>970</v>
      </c>
      <c r="E39">
        <v>506</v>
      </c>
      <c r="F39">
        <v>112</v>
      </c>
      <c r="G39">
        <v>0</v>
      </c>
      <c r="H39">
        <v>0</v>
      </c>
      <c r="I39">
        <v>1588</v>
      </c>
      <c r="J39">
        <v>8</v>
      </c>
      <c r="K39">
        <v>14</v>
      </c>
      <c r="L39">
        <v>23</v>
      </c>
      <c r="M39">
        <v>48</v>
      </c>
      <c r="N39">
        <v>140</v>
      </c>
      <c r="O39">
        <v>92</v>
      </c>
      <c r="P39">
        <v>25</v>
      </c>
      <c r="Q39">
        <v>9</v>
      </c>
      <c r="R39">
        <v>14</v>
      </c>
      <c r="S39">
        <v>6</v>
      </c>
      <c r="T39" t="s">
        <v>146</v>
      </c>
      <c r="U39">
        <v>0</v>
      </c>
      <c r="V39">
        <v>618</v>
      </c>
      <c r="W39">
        <v>1588</v>
      </c>
    </row>
    <row r="40" spans="1:23" x14ac:dyDescent="0.25">
      <c r="A40" t="s">
        <v>95</v>
      </c>
      <c r="B40" t="s">
        <v>96</v>
      </c>
      <c r="C40" s="5">
        <v>43221</v>
      </c>
      <c r="D40">
        <v>1125</v>
      </c>
      <c r="E40">
        <v>691</v>
      </c>
      <c r="F40">
        <v>215</v>
      </c>
      <c r="G40">
        <v>60</v>
      </c>
      <c r="H40">
        <v>3</v>
      </c>
      <c r="I40">
        <v>2094</v>
      </c>
      <c r="J40">
        <v>6</v>
      </c>
      <c r="K40">
        <v>13</v>
      </c>
      <c r="L40">
        <v>37</v>
      </c>
      <c r="M40">
        <v>74</v>
      </c>
      <c r="N40">
        <v>154</v>
      </c>
      <c r="O40">
        <v>80</v>
      </c>
      <c r="P40">
        <v>37</v>
      </c>
      <c r="Q40">
        <v>24</v>
      </c>
      <c r="R40">
        <v>13</v>
      </c>
      <c r="S40">
        <v>7</v>
      </c>
      <c r="T40" t="s">
        <v>147</v>
      </c>
      <c r="U40">
        <v>63</v>
      </c>
      <c r="V40">
        <v>969</v>
      </c>
      <c r="W40">
        <v>2031</v>
      </c>
    </row>
    <row r="41" spans="1:23" x14ac:dyDescent="0.25">
      <c r="A41" t="s">
        <v>95</v>
      </c>
      <c r="B41" t="s">
        <v>96</v>
      </c>
      <c r="C41" s="5">
        <v>43252</v>
      </c>
      <c r="D41">
        <v>721</v>
      </c>
      <c r="E41">
        <v>355</v>
      </c>
      <c r="F41">
        <v>64</v>
      </c>
      <c r="G41">
        <v>1</v>
      </c>
      <c r="H41">
        <v>0</v>
      </c>
      <c r="I41">
        <v>1141</v>
      </c>
      <c r="J41">
        <v>6</v>
      </c>
      <c r="K41">
        <v>9</v>
      </c>
      <c r="L41">
        <v>16</v>
      </c>
      <c r="M41">
        <v>32</v>
      </c>
      <c r="N41">
        <v>100</v>
      </c>
      <c r="O41">
        <v>68</v>
      </c>
      <c r="P41">
        <v>16</v>
      </c>
      <c r="Q41">
        <v>7</v>
      </c>
      <c r="R41">
        <v>9</v>
      </c>
      <c r="S41">
        <v>3</v>
      </c>
      <c r="T41" t="s">
        <v>148</v>
      </c>
      <c r="U41">
        <v>1</v>
      </c>
      <c r="V41">
        <v>420</v>
      </c>
      <c r="W41">
        <v>1140</v>
      </c>
    </row>
    <row r="42" spans="1:23" x14ac:dyDescent="0.25">
      <c r="A42" t="s">
        <v>95</v>
      </c>
      <c r="B42" t="s">
        <v>96</v>
      </c>
      <c r="C42" s="5">
        <v>43282</v>
      </c>
      <c r="D42">
        <v>837</v>
      </c>
      <c r="E42">
        <v>421</v>
      </c>
      <c r="F42">
        <v>61</v>
      </c>
      <c r="G42">
        <v>7</v>
      </c>
      <c r="H42">
        <v>0</v>
      </c>
      <c r="I42">
        <v>1326</v>
      </c>
      <c r="J42">
        <v>6</v>
      </c>
      <c r="K42">
        <v>11</v>
      </c>
      <c r="L42">
        <v>20</v>
      </c>
      <c r="M42">
        <v>40</v>
      </c>
      <c r="N42">
        <v>119</v>
      </c>
      <c r="O42">
        <v>79</v>
      </c>
      <c r="P42">
        <v>20</v>
      </c>
      <c r="Q42">
        <v>9</v>
      </c>
      <c r="R42">
        <v>11</v>
      </c>
      <c r="S42">
        <v>5</v>
      </c>
      <c r="T42" t="s">
        <v>149</v>
      </c>
      <c r="U42">
        <v>7</v>
      </c>
      <c r="V42">
        <v>489</v>
      </c>
      <c r="W42">
        <v>1319</v>
      </c>
    </row>
    <row r="43" spans="1:23" x14ac:dyDescent="0.25">
      <c r="A43" t="s">
        <v>95</v>
      </c>
      <c r="B43" t="s">
        <v>96</v>
      </c>
      <c r="C43" s="5">
        <v>43313</v>
      </c>
      <c r="D43">
        <v>993</v>
      </c>
      <c r="E43">
        <v>558</v>
      </c>
      <c r="F43">
        <v>98</v>
      </c>
      <c r="G43">
        <v>0</v>
      </c>
      <c r="H43">
        <v>0</v>
      </c>
      <c r="I43">
        <v>1649</v>
      </c>
      <c r="J43">
        <v>7</v>
      </c>
      <c r="K43">
        <v>13</v>
      </c>
      <c r="L43">
        <v>24</v>
      </c>
      <c r="M43">
        <v>48</v>
      </c>
      <c r="N43">
        <v>138</v>
      </c>
      <c r="O43">
        <v>90</v>
      </c>
      <c r="P43">
        <v>24</v>
      </c>
      <c r="Q43">
        <v>11</v>
      </c>
      <c r="R43">
        <v>13</v>
      </c>
      <c r="S43">
        <v>6</v>
      </c>
      <c r="T43" t="s">
        <v>150</v>
      </c>
      <c r="U43">
        <v>0</v>
      </c>
      <c r="V43">
        <v>656</v>
      </c>
      <c r="W43">
        <v>1649</v>
      </c>
    </row>
    <row r="44" spans="1:23" x14ac:dyDescent="0.25">
      <c r="A44" t="s">
        <v>95</v>
      </c>
      <c r="B44" t="s">
        <v>96</v>
      </c>
      <c r="C44" s="5">
        <v>43344</v>
      </c>
      <c r="D44">
        <v>336</v>
      </c>
      <c r="E44">
        <v>182</v>
      </c>
      <c r="F44">
        <v>36</v>
      </c>
      <c r="G44">
        <v>6</v>
      </c>
      <c r="H44">
        <v>0</v>
      </c>
      <c r="I44">
        <v>560</v>
      </c>
      <c r="J44">
        <v>5</v>
      </c>
      <c r="K44">
        <v>9</v>
      </c>
      <c r="L44">
        <v>17.5</v>
      </c>
      <c r="M44">
        <v>37</v>
      </c>
      <c r="N44">
        <v>114.5</v>
      </c>
      <c r="O44">
        <v>77.5</v>
      </c>
      <c r="P44">
        <v>19.5</v>
      </c>
      <c r="Q44">
        <v>8.5</v>
      </c>
      <c r="R44">
        <v>9</v>
      </c>
      <c r="S44">
        <v>4</v>
      </c>
      <c r="T44" t="s">
        <v>151</v>
      </c>
      <c r="U44">
        <v>6</v>
      </c>
      <c r="V44">
        <v>224</v>
      </c>
      <c r="W44">
        <v>554</v>
      </c>
    </row>
    <row r="45" spans="1:23" x14ac:dyDescent="0.25">
      <c r="A45" t="s">
        <v>95</v>
      </c>
      <c r="B45" t="s">
        <v>96</v>
      </c>
      <c r="C45" s="5">
        <v>43374</v>
      </c>
      <c r="D45">
        <v>1453</v>
      </c>
      <c r="E45">
        <v>760</v>
      </c>
      <c r="F45">
        <v>136</v>
      </c>
      <c r="G45">
        <v>0</v>
      </c>
      <c r="H45">
        <v>0</v>
      </c>
      <c r="I45">
        <v>2349</v>
      </c>
      <c r="J45">
        <v>9</v>
      </c>
      <c r="K45">
        <v>17</v>
      </c>
      <c r="L45">
        <v>27</v>
      </c>
      <c r="M45">
        <v>51</v>
      </c>
      <c r="N45">
        <v>123</v>
      </c>
      <c r="O45">
        <v>72</v>
      </c>
      <c r="P45">
        <v>24</v>
      </c>
      <c r="Q45">
        <v>10</v>
      </c>
      <c r="R45">
        <v>17</v>
      </c>
      <c r="S45">
        <v>8</v>
      </c>
      <c r="T45" t="s">
        <v>152</v>
      </c>
      <c r="U45">
        <v>0</v>
      </c>
      <c r="V45">
        <v>896</v>
      </c>
      <c r="W45">
        <v>2349</v>
      </c>
    </row>
    <row r="46" spans="1:23" x14ac:dyDescent="0.25">
      <c r="A46" t="s">
        <v>95</v>
      </c>
      <c r="B46" t="s">
        <v>96</v>
      </c>
      <c r="C46" s="5">
        <v>43405</v>
      </c>
      <c r="D46">
        <v>1086</v>
      </c>
      <c r="E46">
        <v>642</v>
      </c>
      <c r="F46">
        <v>157</v>
      </c>
      <c r="G46">
        <v>14</v>
      </c>
      <c r="H46">
        <v>0</v>
      </c>
      <c r="I46">
        <v>1899</v>
      </c>
      <c r="J46">
        <v>8</v>
      </c>
      <c r="K46">
        <v>14</v>
      </c>
      <c r="L46">
        <v>34</v>
      </c>
      <c r="M46">
        <v>69</v>
      </c>
      <c r="N46">
        <v>150</v>
      </c>
      <c r="O46">
        <v>81</v>
      </c>
      <c r="P46">
        <v>35</v>
      </c>
      <c r="Q46">
        <v>20</v>
      </c>
      <c r="R46">
        <v>14</v>
      </c>
      <c r="S46">
        <v>6</v>
      </c>
      <c r="T46" t="s">
        <v>153</v>
      </c>
      <c r="U46">
        <v>14</v>
      </c>
      <c r="V46">
        <v>813</v>
      </c>
      <c r="W46">
        <v>1885</v>
      </c>
    </row>
    <row r="47" spans="1:23" x14ac:dyDescent="0.25">
      <c r="A47" t="s">
        <v>95</v>
      </c>
      <c r="B47" t="s">
        <v>96</v>
      </c>
      <c r="C47" s="5">
        <v>43435</v>
      </c>
      <c r="D47">
        <v>518</v>
      </c>
      <c r="E47">
        <v>307</v>
      </c>
      <c r="F47">
        <v>66</v>
      </c>
      <c r="G47">
        <v>0</v>
      </c>
      <c r="H47">
        <v>0</v>
      </c>
      <c r="I47">
        <v>891</v>
      </c>
      <c r="J47">
        <v>12</v>
      </c>
      <c r="K47">
        <v>17</v>
      </c>
      <c r="L47">
        <v>26</v>
      </c>
      <c r="M47">
        <v>45</v>
      </c>
      <c r="N47">
        <v>147</v>
      </c>
      <c r="O47">
        <v>102</v>
      </c>
      <c r="P47">
        <v>19</v>
      </c>
      <c r="Q47">
        <v>9</v>
      </c>
      <c r="R47">
        <v>17</v>
      </c>
      <c r="S47">
        <v>5</v>
      </c>
      <c r="T47" t="s">
        <v>154</v>
      </c>
      <c r="U47">
        <v>0</v>
      </c>
      <c r="V47">
        <v>373</v>
      </c>
      <c r="W47">
        <v>891</v>
      </c>
    </row>
    <row r="48" spans="1:23" x14ac:dyDescent="0.25">
      <c r="A48" t="s">
        <v>95</v>
      </c>
      <c r="B48" t="s">
        <v>96</v>
      </c>
      <c r="C48" s="5">
        <v>43466</v>
      </c>
      <c r="D48">
        <v>946</v>
      </c>
      <c r="E48">
        <v>494</v>
      </c>
      <c r="F48">
        <v>77</v>
      </c>
      <c r="G48">
        <v>0</v>
      </c>
      <c r="H48">
        <v>0</v>
      </c>
      <c r="I48">
        <v>1517</v>
      </c>
      <c r="J48">
        <v>10</v>
      </c>
      <c r="K48">
        <v>18</v>
      </c>
      <c r="L48">
        <v>28</v>
      </c>
      <c r="M48">
        <v>45</v>
      </c>
      <c r="N48">
        <v>104</v>
      </c>
      <c r="O48">
        <v>59</v>
      </c>
      <c r="P48">
        <v>17</v>
      </c>
      <c r="Q48">
        <v>10</v>
      </c>
      <c r="R48">
        <v>18</v>
      </c>
      <c r="S48">
        <v>8</v>
      </c>
      <c r="T48" t="s">
        <v>155</v>
      </c>
      <c r="U48">
        <v>0</v>
      </c>
      <c r="V48">
        <v>571</v>
      </c>
      <c r="W48">
        <v>1517</v>
      </c>
    </row>
    <row r="49" spans="1:23" x14ac:dyDescent="0.25">
      <c r="A49" t="s">
        <v>95</v>
      </c>
      <c r="B49" t="s">
        <v>96</v>
      </c>
      <c r="C49" s="5">
        <v>43497</v>
      </c>
      <c r="D49">
        <v>599</v>
      </c>
      <c r="E49">
        <v>343</v>
      </c>
      <c r="F49">
        <v>69</v>
      </c>
      <c r="G49">
        <v>0</v>
      </c>
      <c r="H49">
        <v>0</v>
      </c>
      <c r="I49">
        <v>1011</v>
      </c>
      <c r="J49">
        <v>9</v>
      </c>
      <c r="K49">
        <v>14</v>
      </c>
      <c r="L49">
        <v>24</v>
      </c>
      <c r="M49">
        <v>47</v>
      </c>
      <c r="N49">
        <v>119</v>
      </c>
      <c r="O49">
        <v>72</v>
      </c>
      <c r="P49">
        <v>23</v>
      </c>
      <c r="Q49">
        <v>10</v>
      </c>
      <c r="R49">
        <v>14</v>
      </c>
      <c r="S49">
        <v>5</v>
      </c>
      <c r="T49" t="s">
        <v>156</v>
      </c>
      <c r="U49">
        <v>0</v>
      </c>
      <c r="V49">
        <v>412</v>
      </c>
      <c r="W49">
        <v>1011</v>
      </c>
    </row>
    <row r="50" spans="1:23" x14ac:dyDescent="0.25">
      <c r="A50" t="s">
        <v>97</v>
      </c>
      <c r="B50" t="s">
        <v>98</v>
      </c>
      <c r="C50" s="5">
        <v>43160</v>
      </c>
      <c r="D50">
        <v>320</v>
      </c>
      <c r="E50">
        <v>258</v>
      </c>
      <c r="F50">
        <v>128</v>
      </c>
      <c r="G50">
        <v>12</v>
      </c>
      <c r="H50">
        <v>0</v>
      </c>
      <c r="I50">
        <v>718</v>
      </c>
      <c r="J50">
        <v>3</v>
      </c>
      <c r="K50">
        <v>11</v>
      </c>
      <c r="L50">
        <v>23</v>
      </c>
      <c r="M50">
        <v>68</v>
      </c>
      <c r="N50">
        <v>145</v>
      </c>
      <c r="O50">
        <v>77</v>
      </c>
      <c r="P50">
        <v>45</v>
      </c>
      <c r="Q50">
        <v>12</v>
      </c>
      <c r="R50">
        <v>11</v>
      </c>
      <c r="S50">
        <v>8</v>
      </c>
      <c r="T50" t="s">
        <v>157</v>
      </c>
      <c r="U50">
        <v>12</v>
      </c>
      <c r="V50">
        <v>398</v>
      </c>
      <c r="W50">
        <v>706</v>
      </c>
    </row>
    <row r="51" spans="1:23" x14ac:dyDescent="0.25">
      <c r="A51" t="s">
        <v>97</v>
      </c>
      <c r="B51" t="s">
        <v>98</v>
      </c>
      <c r="C51" s="5">
        <v>43191</v>
      </c>
      <c r="D51">
        <v>296</v>
      </c>
      <c r="E51">
        <v>199</v>
      </c>
      <c r="F51">
        <v>66</v>
      </c>
      <c r="G51">
        <v>0</v>
      </c>
      <c r="H51">
        <v>0</v>
      </c>
      <c r="I51">
        <v>561</v>
      </c>
      <c r="J51">
        <v>5</v>
      </c>
      <c r="K51">
        <v>15</v>
      </c>
      <c r="L51">
        <v>27</v>
      </c>
      <c r="M51">
        <v>50</v>
      </c>
      <c r="N51">
        <v>126</v>
      </c>
      <c r="O51">
        <v>76</v>
      </c>
      <c r="P51">
        <v>23</v>
      </c>
      <c r="Q51">
        <v>12</v>
      </c>
      <c r="R51">
        <v>15</v>
      </c>
      <c r="S51">
        <v>10</v>
      </c>
      <c r="T51" t="s">
        <v>158</v>
      </c>
      <c r="U51">
        <v>0</v>
      </c>
      <c r="V51">
        <v>265</v>
      </c>
      <c r="W51">
        <v>561</v>
      </c>
    </row>
    <row r="52" spans="1:23" x14ac:dyDescent="0.25">
      <c r="A52" t="s">
        <v>97</v>
      </c>
      <c r="B52" t="s">
        <v>98</v>
      </c>
      <c r="C52" s="5">
        <v>43221</v>
      </c>
      <c r="D52">
        <v>326</v>
      </c>
      <c r="E52">
        <v>158</v>
      </c>
      <c r="F52">
        <v>106</v>
      </c>
      <c r="G52">
        <v>4</v>
      </c>
      <c r="H52">
        <v>0</v>
      </c>
      <c r="I52">
        <v>594</v>
      </c>
      <c r="J52">
        <v>6</v>
      </c>
      <c r="K52">
        <v>17</v>
      </c>
      <c r="L52">
        <v>39</v>
      </c>
      <c r="M52">
        <v>68</v>
      </c>
      <c r="N52">
        <v>143</v>
      </c>
      <c r="O52">
        <v>75</v>
      </c>
      <c r="P52">
        <v>29</v>
      </c>
      <c r="Q52">
        <v>22</v>
      </c>
      <c r="R52">
        <v>17</v>
      </c>
      <c r="S52">
        <v>11</v>
      </c>
      <c r="T52" t="s">
        <v>159</v>
      </c>
      <c r="U52">
        <v>4</v>
      </c>
      <c r="V52">
        <v>268</v>
      </c>
      <c r="W52">
        <v>590</v>
      </c>
    </row>
    <row r="53" spans="1:23" x14ac:dyDescent="0.25">
      <c r="A53" t="s">
        <v>97</v>
      </c>
      <c r="B53" t="s">
        <v>98</v>
      </c>
      <c r="C53" s="5">
        <v>43252</v>
      </c>
      <c r="D53">
        <v>214</v>
      </c>
      <c r="E53">
        <v>121</v>
      </c>
      <c r="F53">
        <v>61</v>
      </c>
      <c r="G53">
        <v>0</v>
      </c>
      <c r="H53">
        <v>0</v>
      </c>
      <c r="I53">
        <v>396</v>
      </c>
      <c r="J53">
        <v>4</v>
      </c>
      <c r="K53">
        <v>13</v>
      </c>
      <c r="L53">
        <v>25</v>
      </c>
      <c r="M53">
        <v>47</v>
      </c>
      <c r="N53">
        <v>102</v>
      </c>
      <c r="O53">
        <v>55</v>
      </c>
      <c r="P53">
        <v>22</v>
      </c>
      <c r="Q53">
        <v>12</v>
      </c>
      <c r="R53">
        <v>13</v>
      </c>
      <c r="S53">
        <v>9</v>
      </c>
      <c r="T53" t="s">
        <v>160</v>
      </c>
      <c r="U53">
        <v>0</v>
      </c>
      <c r="V53">
        <v>182</v>
      </c>
      <c r="W53">
        <v>396</v>
      </c>
    </row>
    <row r="54" spans="1:23" x14ac:dyDescent="0.25">
      <c r="A54" t="s">
        <v>97</v>
      </c>
      <c r="B54" t="s">
        <v>98</v>
      </c>
      <c r="C54" s="5">
        <v>43282</v>
      </c>
      <c r="D54">
        <v>450</v>
      </c>
      <c r="E54">
        <v>164</v>
      </c>
      <c r="F54">
        <v>57</v>
      </c>
      <c r="G54">
        <v>0</v>
      </c>
      <c r="H54">
        <v>0</v>
      </c>
      <c r="I54">
        <v>671</v>
      </c>
      <c r="J54">
        <v>5</v>
      </c>
      <c r="K54">
        <v>15</v>
      </c>
      <c r="L54">
        <v>29</v>
      </c>
      <c r="M54">
        <v>53</v>
      </c>
      <c r="N54">
        <v>93</v>
      </c>
      <c r="O54">
        <v>40</v>
      </c>
      <c r="P54">
        <v>24</v>
      </c>
      <c r="Q54">
        <v>14</v>
      </c>
      <c r="R54">
        <v>15</v>
      </c>
      <c r="S54">
        <v>10</v>
      </c>
      <c r="T54" t="s">
        <v>161</v>
      </c>
      <c r="U54">
        <v>0</v>
      </c>
      <c r="V54">
        <v>221</v>
      </c>
      <c r="W54">
        <v>671</v>
      </c>
    </row>
    <row r="55" spans="1:23" x14ac:dyDescent="0.25">
      <c r="A55" t="s">
        <v>97</v>
      </c>
      <c r="B55" t="s">
        <v>98</v>
      </c>
      <c r="C55" s="5">
        <v>43313</v>
      </c>
      <c r="D55">
        <v>5</v>
      </c>
      <c r="E55">
        <v>347</v>
      </c>
      <c r="F55">
        <v>117</v>
      </c>
      <c r="G55">
        <v>0</v>
      </c>
      <c r="H55">
        <v>0</v>
      </c>
      <c r="I55">
        <v>469</v>
      </c>
      <c r="J55">
        <v>11</v>
      </c>
      <c r="K55">
        <v>33</v>
      </c>
      <c r="L55">
        <v>56</v>
      </c>
      <c r="M55">
        <v>76</v>
      </c>
      <c r="N55">
        <v>101</v>
      </c>
      <c r="O55">
        <v>25</v>
      </c>
      <c r="P55">
        <v>20</v>
      </c>
      <c r="Q55">
        <v>23</v>
      </c>
      <c r="R55">
        <v>33</v>
      </c>
      <c r="S55">
        <v>22</v>
      </c>
      <c r="T55" t="s">
        <v>162</v>
      </c>
      <c r="U55">
        <v>0</v>
      </c>
      <c r="V55">
        <v>464</v>
      </c>
      <c r="W55">
        <v>469</v>
      </c>
    </row>
    <row r="56" spans="1:23" x14ac:dyDescent="0.25">
      <c r="A56" t="s">
        <v>97</v>
      </c>
      <c r="B56" t="s">
        <v>98</v>
      </c>
      <c r="C56" s="5">
        <v>43344</v>
      </c>
      <c r="D56">
        <v>344</v>
      </c>
      <c r="E56">
        <v>222</v>
      </c>
      <c r="F56">
        <v>99</v>
      </c>
      <c r="G56">
        <v>2</v>
      </c>
      <c r="H56">
        <v>0</v>
      </c>
      <c r="I56">
        <v>667</v>
      </c>
      <c r="J56">
        <v>4</v>
      </c>
      <c r="K56">
        <v>13</v>
      </c>
      <c r="L56">
        <v>24</v>
      </c>
      <c r="M56">
        <v>44</v>
      </c>
      <c r="N56">
        <v>95</v>
      </c>
      <c r="O56">
        <v>51</v>
      </c>
      <c r="P56">
        <v>20</v>
      </c>
      <c r="Q56">
        <v>11</v>
      </c>
      <c r="R56">
        <v>13</v>
      </c>
      <c r="S56">
        <v>9</v>
      </c>
      <c r="T56" t="s">
        <v>163</v>
      </c>
      <c r="U56">
        <v>2</v>
      </c>
      <c r="V56">
        <v>323</v>
      </c>
      <c r="W56">
        <v>665</v>
      </c>
    </row>
    <row r="57" spans="1:23" x14ac:dyDescent="0.25">
      <c r="A57" t="s">
        <v>97</v>
      </c>
      <c r="B57" t="s">
        <v>98</v>
      </c>
      <c r="C57" s="5">
        <v>43374</v>
      </c>
      <c r="D57">
        <v>272</v>
      </c>
      <c r="E57">
        <v>290</v>
      </c>
      <c r="F57">
        <v>91</v>
      </c>
      <c r="G57">
        <v>0</v>
      </c>
      <c r="H57">
        <v>0</v>
      </c>
      <c r="I57">
        <v>653</v>
      </c>
      <c r="J57">
        <v>4</v>
      </c>
      <c r="K57">
        <v>12</v>
      </c>
      <c r="L57">
        <v>30</v>
      </c>
      <c r="M57">
        <v>55</v>
      </c>
      <c r="N57">
        <v>121</v>
      </c>
      <c r="O57">
        <v>66</v>
      </c>
      <c r="P57">
        <v>25</v>
      </c>
      <c r="Q57">
        <v>18</v>
      </c>
      <c r="R57">
        <v>12</v>
      </c>
      <c r="S57">
        <v>8</v>
      </c>
      <c r="T57" t="s">
        <v>164</v>
      </c>
      <c r="U57">
        <v>0</v>
      </c>
      <c r="V57">
        <v>381</v>
      </c>
      <c r="W57">
        <v>653</v>
      </c>
    </row>
    <row r="58" spans="1:23" x14ac:dyDescent="0.25">
      <c r="A58" t="s">
        <v>97</v>
      </c>
      <c r="B58" t="s">
        <v>98</v>
      </c>
      <c r="C58" s="5">
        <v>43405</v>
      </c>
      <c r="D58">
        <v>450</v>
      </c>
      <c r="E58">
        <v>269</v>
      </c>
      <c r="F58">
        <v>104</v>
      </c>
      <c r="G58">
        <v>2</v>
      </c>
      <c r="H58">
        <v>0</v>
      </c>
      <c r="I58">
        <v>825</v>
      </c>
      <c r="J58">
        <v>44</v>
      </c>
      <c r="K58">
        <v>60</v>
      </c>
      <c r="L58">
        <v>89</v>
      </c>
      <c r="M58">
        <v>122</v>
      </c>
      <c r="N58">
        <v>159</v>
      </c>
      <c r="O58">
        <v>37</v>
      </c>
      <c r="P58">
        <v>33</v>
      </c>
      <c r="Q58">
        <v>29</v>
      </c>
      <c r="R58">
        <v>60</v>
      </c>
      <c r="S58">
        <v>16</v>
      </c>
      <c r="T58" t="s">
        <v>165</v>
      </c>
      <c r="U58">
        <v>2</v>
      </c>
      <c r="V58">
        <v>375</v>
      </c>
      <c r="W58">
        <v>823</v>
      </c>
    </row>
    <row r="59" spans="1:23" x14ac:dyDescent="0.25">
      <c r="A59" t="s">
        <v>97</v>
      </c>
      <c r="B59" t="s">
        <v>98</v>
      </c>
      <c r="C59" s="5">
        <v>43435</v>
      </c>
      <c r="D59">
        <v>568</v>
      </c>
      <c r="E59">
        <v>478</v>
      </c>
      <c r="F59">
        <v>134</v>
      </c>
      <c r="G59">
        <v>0</v>
      </c>
      <c r="H59">
        <v>0</v>
      </c>
      <c r="I59">
        <v>1180</v>
      </c>
      <c r="J59">
        <v>5</v>
      </c>
      <c r="K59">
        <v>15</v>
      </c>
      <c r="L59">
        <v>30</v>
      </c>
      <c r="M59">
        <v>47</v>
      </c>
      <c r="N59">
        <v>99</v>
      </c>
      <c r="O59">
        <v>52</v>
      </c>
      <c r="P59">
        <v>17</v>
      </c>
      <c r="Q59">
        <v>15</v>
      </c>
      <c r="R59">
        <v>15</v>
      </c>
      <c r="S59">
        <v>10</v>
      </c>
      <c r="T59" t="s">
        <v>166</v>
      </c>
      <c r="U59">
        <v>0</v>
      </c>
      <c r="V59">
        <v>612</v>
      </c>
      <c r="W59">
        <v>1180</v>
      </c>
    </row>
    <row r="60" spans="1:23" x14ac:dyDescent="0.25">
      <c r="A60" t="s">
        <v>97</v>
      </c>
      <c r="B60" t="s">
        <v>98</v>
      </c>
      <c r="C60" s="5">
        <v>43466</v>
      </c>
      <c r="D60">
        <v>122</v>
      </c>
      <c r="E60">
        <v>168</v>
      </c>
      <c r="F60">
        <v>67</v>
      </c>
      <c r="G60">
        <v>0</v>
      </c>
      <c r="H60">
        <v>0</v>
      </c>
      <c r="I60">
        <v>357</v>
      </c>
      <c r="J60">
        <v>6</v>
      </c>
      <c r="K60">
        <v>15</v>
      </c>
      <c r="L60">
        <v>25</v>
      </c>
      <c r="M60">
        <v>49</v>
      </c>
      <c r="N60">
        <v>119</v>
      </c>
      <c r="O60">
        <v>70</v>
      </c>
      <c r="P60">
        <v>24</v>
      </c>
      <c r="Q60">
        <v>10</v>
      </c>
      <c r="R60">
        <v>15</v>
      </c>
      <c r="S60">
        <v>9</v>
      </c>
      <c r="T60" t="s">
        <v>167</v>
      </c>
      <c r="U60">
        <v>0</v>
      </c>
      <c r="V60">
        <v>235</v>
      </c>
      <c r="W60">
        <v>357</v>
      </c>
    </row>
    <row r="61" spans="1:23" x14ac:dyDescent="0.25">
      <c r="A61" t="s">
        <v>97</v>
      </c>
      <c r="B61" t="s">
        <v>98</v>
      </c>
      <c r="C61" s="5">
        <v>43497</v>
      </c>
      <c r="D61">
        <v>262</v>
      </c>
      <c r="E61">
        <v>187</v>
      </c>
      <c r="F61">
        <v>64</v>
      </c>
      <c r="G61">
        <v>0</v>
      </c>
      <c r="H61">
        <v>0</v>
      </c>
      <c r="I61">
        <v>513</v>
      </c>
      <c r="J61">
        <v>5</v>
      </c>
      <c r="K61">
        <v>14</v>
      </c>
      <c r="L61">
        <v>24</v>
      </c>
      <c r="M61">
        <v>34</v>
      </c>
      <c r="N61">
        <v>68</v>
      </c>
      <c r="O61">
        <v>34</v>
      </c>
      <c r="P61">
        <v>10</v>
      </c>
      <c r="Q61">
        <v>10</v>
      </c>
      <c r="R61">
        <v>14</v>
      </c>
      <c r="S61">
        <v>9</v>
      </c>
      <c r="T61" t="s">
        <v>168</v>
      </c>
      <c r="U61">
        <v>0</v>
      </c>
      <c r="V61">
        <v>251</v>
      </c>
      <c r="W61">
        <v>513</v>
      </c>
    </row>
    <row r="62" spans="1:23" x14ac:dyDescent="0.25">
      <c r="A62" t="s">
        <v>99</v>
      </c>
      <c r="B62" t="s">
        <v>100</v>
      </c>
      <c r="C62" s="5">
        <v>43160</v>
      </c>
      <c r="D62">
        <v>390</v>
      </c>
      <c r="E62">
        <v>273</v>
      </c>
      <c r="F62">
        <v>85</v>
      </c>
      <c r="G62">
        <v>0</v>
      </c>
      <c r="H62">
        <v>0</v>
      </c>
      <c r="I62">
        <v>748</v>
      </c>
      <c r="J62">
        <v>10</v>
      </c>
      <c r="K62">
        <v>11</v>
      </c>
      <c r="L62">
        <v>13</v>
      </c>
      <c r="M62">
        <v>15</v>
      </c>
      <c r="N62">
        <v>17</v>
      </c>
      <c r="O62">
        <v>2</v>
      </c>
      <c r="P62">
        <v>2</v>
      </c>
      <c r="Q62">
        <v>2</v>
      </c>
      <c r="R62">
        <v>11</v>
      </c>
      <c r="S62">
        <v>1</v>
      </c>
      <c r="T62" t="s">
        <v>169</v>
      </c>
      <c r="U62">
        <v>0</v>
      </c>
      <c r="V62">
        <v>358</v>
      </c>
      <c r="W62">
        <v>748</v>
      </c>
    </row>
    <row r="63" spans="1:23" x14ac:dyDescent="0.25">
      <c r="A63" t="s">
        <v>99</v>
      </c>
      <c r="B63" t="s">
        <v>100</v>
      </c>
      <c r="C63" s="5">
        <v>43191</v>
      </c>
      <c r="D63">
        <v>467</v>
      </c>
      <c r="E63">
        <v>376</v>
      </c>
      <c r="F63">
        <v>126</v>
      </c>
      <c r="G63">
        <v>0</v>
      </c>
      <c r="H63">
        <v>0</v>
      </c>
      <c r="I63">
        <v>969</v>
      </c>
      <c r="J63">
        <v>3</v>
      </c>
      <c r="K63">
        <v>6</v>
      </c>
      <c r="L63">
        <v>7</v>
      </c>
      <c r="M63">
        <v>10</v>
      </c>
      <c r="N63">
        <v>14</v>
      </c>
      <c r="O63">
        <v>4</v>
      </c>
      <c r="P63">
        <v>3</v>
      </c>
      <c r="Q63">
        <v>1</v>
      </c>
      <c r="R63">
        <v>6</v>
      </c>
      <c r="S63">
        <v>3</v>
      </c>
      <c r="T63" t="s">
        <v>170</v>
      </c>
      <c r="U63">
        <v>0</v>
      </c>
      <c r="V63">
        <v>502</v>
      </c>
      <c r="W63">
        <v>969</v>
      </c>
    </row>
    <row r="64" spans="1:23" x14ac:dyDescent="0.25">
      <c r="A64" t="s">
        <v>99</v>
      </c>
      <c r="B64" t="s">
        <v>100</v>
      </c>
      <c r="C64" s="5">
        <v>43221</v>
      </c>
      <c r="D64">
        <v>389</v>
      </c>
      <c r="E64">
        <v>277</v>
      </c>
      <c r="F64">
        <v>129</v>
      </c>
      <c r="G64">
        <v>3</v>
      </c>
      <c r="H64">
        <v>0</v>
      </c>
      <c r="I64">
        <v>798</v>
      </c>
      <c r="J64">
        <v>3</v>
      </c>
      <c r="K64">
        <v>5</v>
      </c>
      <c r="L64">
        <v>7</v>
      </c>
      <c r="M64">
        <v>9</v>
      </c>
      <c r="N64">
        <v>119</v>
      </c>
      <c r="O64">
        <v>110</v>
      </c>
      <c r="P64">
        <v>2</v>
      </c>
      <c r="Q64">
        <v>2</v>
      </c>
      <c r="R64">
        <v>5</v>
      </c>
      <c r="S64">
        <v>2</v>
      </c>
      <c r="T64" t="s">
        <v>171</v>
      </c>
      <c r="U64">
        <v>3</v>
      </c>
      <c r="V64">
        <v>409</v>
      </c>
      <c r="W64">
        <v>795</v>
      </c>
    </row>
    <row r="65" spans="1:23" x14ac:dyDescent="0.25">
      <c r="A65" t="s">
        <v>99</v>
      </c>
      <c r="B65" t="s">
        <v>100</v>
      </c>
      <c r="C65" s="5">
        <v>43252</v>
      </c>
      <c r="D65">
        <v>115</v>
      </c>
      <c r="E65">
        <v>85</v>
      </c>
      <c r="F65">
        <v>40</v>
      </c>
      <c r="G65">
        <v>0</v>
      </c>
      <c r="H65">
        <v>0</v>
      </c>
      <c r="I65">
        <v>240</v>
      </c>
      <c r="J65">
        <v>9</v>
      </c>
      <c r="K65">
        <v>11</v>
      </c>
      <c r="L65">
        <v>13</v>
      </c>
      <c r="M65">
        <v>16</v>
      </c>
      <c r="N65">
        <v>17</v>
      </c>
      <c r="O65">
        <v>1</v>
      </c>
      <c r="P65">
        <v>3</v>
      </c>
      <c r="Q65">
        <v>2</v>
      </c>
      <c r="R65">
        <v>11</v>
      </c>
      <c r="S65">
        <v>2</v>
      </c>
      <c r="T65" t="s">
        <v>172</v>
      </c>
      <c r="U65">
        <v>0</v>
      </c>
      <c r="V65">
        <v>125</v>
      </c>
      <c r="W65">
        <v>240</v>
      </c>
    </row>
    <row r="66" spans="1:23" x14ac:dyDescent="0.25">
      <c r="A66" t="s">
        <v>99</v>
      </c>
      <c r="B66" t="s">
        <v>100</v>
      </c>
      <c r="C66" s="5">
        <v>43282</v>
      </c>
      <c r="D66">
        <v>446</v>
      </c>
      <c r="E66">
        <v>315</v>
      </c>
      <c r="F66">
        <v>102</v>
      </c>
      <c r="G66">
        <v>0</v>
      </c>
      <c r="H66">
        <v>0</v>
      </c>
      <c r="I66">
        <v>863</v>
      </c>
      <c r="J66">
        <v>5</v>
      </c>
      <c r="K66">
        <v>7</v>
      </c>
      <c r="L66">
        <v>11</v>
      </c>
      <c r="M66">
        <v>19</v>
      </c>
      <c r="N66">
        <v>23</v>
      </c>
      <c r="O66">
        <v>4</v>
      </c>
      <c r="P66">
        <v>8</v>
      </c>
      <c r="Q66">
        <v>4</v>
      </c>
      <c r="R66">
        <v>7</v>
      </c>
      <c r="S66">
        <v>2</v>
      </c>
      <c r="T66" t="s">
        <v>173</v>
      </c>
      <c r="U66">
        <v>0</v>
      </c>
      <c r="V66">
        <v>417</v>
      </c>
      <c r="W66">
        <v>863</v>
      </c>
    </row>
    <row r="67" spans="1:23" x14ac:dyDescent="0.25">
      <c r="A67" t="s">
        <v>99</v>
      </c>
      <c r="B67" t="s">
        <v>100</v>
      </c>
      <c r="C67" s="5">
        <v>43313</v>
      </c>
      <c r="D67">
        <v>223</v>
      </c>
      <c r="E67">
        <v>131</v>
      </c>
      <c r="F67">
        <v>46</v>
      </c>
      <c r="G67">
        <v>1</v>
      </c>
      <c r="H67">
        <v>0</v>
      </c>
      <c r="I67">
        <v>401</v>
      </c>
      <c r="J67">
        <v>10</v>
      </c>
      <c r="K67">
        <v>12</v>
      </c>
      <c r="L67">
        <v>16</v>
      </c>
      <c r="M67">
        <v>18</v>
      </c>
      <c r="N67">
        <v>21</v>
      </c>
      <c r="O67">
        <v>3</v>
      </c>
      <c r="P67">
        <v>2</v>
      </c>
      <c r="Q67">
        <v>4</v>
      </c>
      <c r="R67">
        <v>12</v>
      </c>
      <c r="S67">
        <v>2</v>
      </c>
      <c r="T67" t="s">
        <v>174</v>
      </c>
      <c r="U67">
        <v>1</v>
      </c>
      <c r="V67">
        <v>178</v>
      </c>
      <c r="W67">
        <v>400</v>
      </c>
    </row>
    <row r="68" spans="1:23" x14ac:dyDescent="0.25">
      <c r="A68" t="s">
        <v>99</v>
      </c>
      <c r="B68" t="s">
        <v>100</v>
      </c>
      <c r="C68" s="5">
        <v>43344</v>
      </c>
      <c r="D68">
        <v>439</v>
      </c>
      <c r="E68">
        <v>251</v>
      </c>
      <c r="F68">
        <v>111</v>
      </c>
      <c r="G68">
        <v>0</v>
      </c>
      <c r="H68">
        <v>0</v>
      </c>
      <c r="I68">
        <v>801</v>
      </c>
      <c r="J68">
        <v>4</v>
      </c>
      <c r="K68">
        <v>8</v>
      </c>
      <c r="L68">
        <v>13</v>
      </c>
      <c r="M68">
        <v>17</v>
      </c>
      <c r="N68">
        <v>22</v>
      </c>
      <c r="O68">
        <v>5</v>
      </c>
      <c r="P68">
        <v>4</v>
      </c>
      <c r="Q68">
        <v>5</v>
      </c>
      <c r="R68">
        <v>8</v>
      </c>
      <c r="S68">
        <v>4</v>
      </c>
      <c r="T68" t="s">
        <v>175</v>
      </c>
      <c r="U68">
        <v>0</v>
      </c>
      <c r="V68">
        <v>362</v>
      </c>
      <c r="W68">
        <v>801</v>
      </c>
    </row>
    <row r="69" spans="1:23" x14ac:dyDescent="0.25">
      <c r="A69" t="s">
        <v>99</v>
      </c>
      <c r="B69" t="s">
        <v>100</v>
      </c>
      <c r="C69" s="5">
        <v>43374</v>
      </c>
      <c r="D69">
        <v>229</v>
      </c>
      <c r="E69">
        <v>147</v>
      </c>
      <c r="F69">
        <v>72</v>
      </c>
      <c r="G69">
        <v>0</v>
      </c>
      <c r="H69">
        <v>0</v>
      </c>
      <c r="I69">
        <v>448</v>
      </c>
      <c r="J69">
        <v>4</v>
      </c>
      <c r="K69">
        <v>7</v>
      </c>
      <c r="L69">
        <v>10</v>
      </c>
      <c r="M69">
        <v>12</v>
      </c>
      <c r="N69">
        <v>15</v>
      </c>
      <c r="O69">
        <v>3</v>
      </c>
      <c r="P69">
        <v>2</v>
      </c>
      <c r="Q69">
        <v>3</v>
      </c>
      <c r="R69">
        <v>7</v>
      </c>
      <c r="S69">
        <v>3</v>
      </c>
      <c r="T69" t="s">
        <v>176</v>
      </c>
      <c r="U69">
        <v>0</v>
      </c>
      <c r="V69">
        <v>219</v>
      </c>
      <c r="W69">
        <v>448</v>
      </c>
    </row>
    <row r="70" spans="1:23" x14ac:dyDescent="0.25">
      <c r="A70" t="s">
        <v>99</v>
      </c>
      <c r="B70" t="s">
        <v>100</v>
      </c>
      <c r="C70" s="5">
        <v>43405</v>
      </c>
      <c r="D70">
        <v>702</v>
      </c>
      <c r="E70">
        <v>493</v>
      </c>
      <c r="F70">
        <v>167</v>
      </c>
      <c r="G70">
        <v>12</v>
      </c>
      <c r="H70">
        <v>2</v>
      </c>
      <c r="I70">
        <v>1376</v>
      </c>
      <c r="J70">
        <v>10</v>
      </c>
      <c r="K70">
        <v>14</v>
      </c>
      <c r="L70">
        <v>19</v>
      </c>
      <c r="M70">
        <v>30</v>
      </c>
      <c r="N70">
        <v>136</v>
      </c>
      <c r="O70">
        <v>106</v>
      </c>
      <c r="P70">
        <v>11</v>
      </c>
      <c r="Q70">
        <v>5</v>
      </c>
      <c r="R70">
        <v>14</v>
      </c>
      <c r="S70">
        <v>4</v>
      </c>
      <c r="T70" t="s">
        <v>177</v>
      </c>
      <c r="U70">
        <v>14</v>
      </c>
      <c r="V70">
        <v>674</v>
      </c>
      <c r="W70">
        <v>1362</v>
      </c>
    </row>
    <row r="71" spans="1:23" x14ac:dyDescent="0.25">
      <c r="A71" t="s">
        <v>99</v>
      </c>
      <c r="B71" t="s">
        <v>100</v>
      </c>
      <c r="C71" s="5">
        <v>43435</v>
      </c>
      <c r="D71">
        <v>207</v>
      </c>
      <c r="E71">
        <v>108</v>
      </c>
      <c r="F71">
        <v>40</v>
      </c>
      <c r="G71">
        <v>0</v>
      </c>
      <c r="H71">
        <v>0</v>
      </c>
      <c r="I71">
        <v>355</v>
      </c>
      <c r="J71">
        <v>7</v>
      </c>
      <c r="K71">
        <v>10</v>
      </c>
      <c r="L71">
        <v>13</v>
      </c>
      <c r="M71">
        <v>14</v>
      </c>
      <c r="N71">
        <v>17</v>
      </c>
      <c r="O71">
        <v>3</v>
      </c>
      <c r="P71">
        <v>1</v>
      </c>
      <c r="Q71">
        <v>3</v>
      </c>
      <c r="R71">
        <v>10</v>
      </c>
      <c r="S71">
        <v>3</v>
      </c>
      <c r="T71" t="s">
        <v>178</v>
      </c>
      <c r="U71">
        <v>0</v>
      </c>
      <c r="V71">
        <v>148</v>
      </c>
      <c r="W71">
        <v>355</v>
      </c>
    </row>
    <row r="72" spans="1:23" x14ac:dyDescent="0.25">
      <c r="A72" t="s">
        <v>99</v>
      </c>
      <c r="B72" t="s">
        <v>100</v>
      </c>
      <c r="C72" s="5">
        <v>43466</v>
      </c>
      <c r="D72">
        <v>410</v>
      </c>
      <c r="E72">
        <v>257</v>
      </c>
      <c r="F72">
        <v>92</v>
      </c>
      <c r="G72">
        <v>0</v>
      </c>
      <c r="H72">
        <v>0</v>
      </c>
      <c r="I72">
        <v>759</v>
      </c>
      <c r="J72">
        <v>10</v>
      </c>
      <c r="K72">
        <v>13</v>
      </c>
      <c r="L72">
        <v>16</v>
      </c>
      <c r="M72">
        <v>22</v>
      </c>
      <c r="N72">
        <v>26</v>
      </c>
      <c r="O72">
        <v>4</v>
      </c>
      <c r="P72">
        <v>6</v>
      </c>
      <c r="Q72">
        <v>3</v>
      </c>
      <c r="R72">
        <v>13</v>
      </c>
      <c r="S72">
        <v>3</v>
      </c>
      <c r="T72" t="s">
        <v>179</v>
      </c>
      <c r="U72">
        <v>0</v>
      </c>
      <c r="V72">
        <v>349</v>
      </c>
      <c r="W72">
        <v>759</v>
      </c>
    </row>
    <row r="73" spans="1:23" x14ac:dyDescent="0.25">
      <c r="A73" t="s">
        <v>99</v>
      </c>
      <c r="B73" t="s">
        <v>100</v>
      </c>
      <c r="C73" s="5">
        <v>43497</v>
      </c>
      <c r="D73">
        <v>358</v>
      </c>
      <c r="E73">
        <v>254</v>
      </c>
      <c r="F73">
        <v>102</v>
      </c>
      <c r="G73">
        <v>0</v>
      </c>
      <c r="H73">
        <v>0</v>
      </c>
      <c r="I73">
        <v>714</v>
      </c>
      <c r="J73">
        <v>9</v>
      </c>
      <c r="K73">
        <v>11</v>
      </c>
      <c r="L73">
        <v>13</v>
      </c>
      <c r="M73">
        <v>17</v>
      </c>
      <c r="N73">
        <v>26</v>
      </c>
      <c r="O73">
        <v>9</v>
      </c>
      <c r="P73">
        <v>4</v>
      </c>
      <c r="Q73">
        <v>2</v>
      </c>
      <c r="R73">
        <v>11</v>
      </c>
      <c r="S73">
        <v>2</v>
      </c>
      <c r="T73" t="s">
        <v>180</v>
      </c>
      <c r="U73">
        <v>0</v>
      </c>
      <c r="V73">
        <v>356</v>
      </c>
      <c r="W73">
        <v>714</v>
      </c>
    </row>
    <row r="74" spans="1:23" x14ac:dyDescent="0.25">
      <c r="A74" t="s">
        <v>101</v>
      </c>
      <c r="B74" t="s">
        <v>102</v>
      </c>
      <c r="C74" s="5">
        <v>43160</v>
      </c>
      <c r="D74">
        <v>53</v>
      </c>
      <c r="E74">
        <v>52</v>
      </c>
      <c r="F74">
        <v>22</v>
      </c>
      <c r="G74">
        <v>0</v>
      </c>
      <c r="H74">
        <v>3</v>
      </c>
      <c r="I74">
        <v>130</v>
      </c>
      <c r="J74">
        <v>37</v>
      </c>
      <c r="K74">
        <v>41</v>
      </c>
      <c r="L74">
        <v>48</v>
      </c>
      <c r="M74">
        <v>53</v>
      </c>
      <c r="N74">
        <v>59</v>
      </c>
      <c r="O74">
        <v>6</v>
      </c>
      <c r="P74">
        <v>5</v>
      </c>
      <c r="Q74">
        <v>7</v>
      </c>
      <c r="R74">
        <v>41</v>
      </c>
      <c r="S74">
        <v>4</v>
      </c>
      <c r="T74" t="s">
        <v>181</v>
      </c>
      <c r="U74">
        <v>3</v>
      </c>
      <c r="V74">
        <v>77</v>
      </c>
      <c r="W74">
        <v>127</v>
      </c>
    </row>
    <row r="75" spans="1:23" x14ac:dyDescent="0.25">
      <c r="A75" t="s">
        <v>101</v>
      </c>
      <c r="B75" t="s">
        <v>102</v>
      </c>
      <c r="C75" s="5">
        <v>43191</v>
      </c>
      <c r="D75">
        <v>2</v>
      </c>
      <c r="E75">
        <v>0</v>
      </c>
      <c r="F75">
        <v>0</v>
      </c>
      <c r="G75">
        <v>0</v>
      </c>
      <c r="H75">
        <v>0</v>
      </c>
      <c r="I75">
        <v>2</v>
      </c>
      <c r="J75">
        <v>0</v>
      </c>
      <c r="K75">
        <v>0</v>
      </c>
      <c r="L75">
        <v>0.5</v>
      </c>
      <c r="M75">
        <v>1</v>
      </c>
      <c r="N75">
        <v>1</v>
      </c>
      <c r="O75">
        <v>0</v>
      </c>
      <c r="P75">
        <v>0.5</v>
      </c>
      <c r="Q75">
        <v>0.5</v>
      </c>
      <c r="R75">
        <v>0</v>
      </c>
      <c r="S75">
        <v>0</v>
      </c>
      <c r="T75" t="s">
        <v>182</v>
      </c>
      <c r="U75">
        <v>0</v>
      </c>
      <c r="V75">
        <v>0</v>
      </c>
      <c r="W75">
        <v>2</v>
      </c>
    </row>
    <row r="76" spans="1:23" x14ac:dyDescent="0.25">
      <c r="A76" t="s">
        <v>101</v>
      </c>
      <c r="B76" t="s">
        <v>102</v>
      </c>
      <c r="C76" s="5">
        <v>43221</v>
      </c>
      <c r="D76">
        <v>220</v>
      </c>
      <c r="E76">
        <v>191</v>
      </c>
      <c r="F76">
        <v>107</v>
      </c>
      <c r="G76">
        <v>14</v>
      </c>
      <c r="H76">
        <v>1</v>
      </c>
      <c r="I76">
        <v>533</v>
      </c>
      <c r="J76">
        <v>12</v>
      </c>
      <c r="K76">
        <v>27</v>
      </c>
      <c r="L76">
        <v>50</v>
      </c>
      <c r="M76">
        <v>71</v>
      </c>
      <c r="N76">
        <v>113</v>
      </c>
      <c r="O76">
        <v>42</v>
      </c>
      <c r="P76">
        <v>21</v>
      </c>
      <c r="Q76">
        <v>23</v>
      </c>
      <c r="R76">
        <v>27</v>
      </c>
      <c r="S76">
        <v>15</v>
      </c>
      <c r="T76" t="s">
        <v>183</v>
      </c>
      <c r="U76">
        <v>15</v>
      </c>
      <c r="V76">
        <v>313</v>
      </c>
      <c r="W76">
        <v>518</v>
      </c>
    </row>
    <row r="77" spans="1:23" x14ac:dyDescent="0.25">
      <c r="A77" t="s">
        <v>101</v>
      </c>
      <c r="B77" t="s">
        <v>102</v>
      </c>
      <c r="C77" s="5">
        <v>43252</v>
      </c>
      <c r="D77">
        <v>0</v>
      </c>
      <c r="E77">
        <v>0</v>
      </c>
      <c r="F77">
        <v>0</v>
      </c>
      <c r="G77">
        <v>0</v>
      </c>
      <c r="H77">
        <v>0</v>
      </c>
      <c r="I77">
        <v>0</v>
      </c>
      <c r="T77" t="s">
        <v>184</v>
      </c>
      <c r="U77">
        <v>0</v>
      </c>
      <c r="V77">
        <v>0</v>
      </c>
      <c r="W77">
        <v>0</v>
      </c>
    </row>
    <row r="78" spans="1:23" x14ac:dyDescent="0.25">
      <c r="A78" t="s">
        <v>101</v>
      </c>
      <c r="B78" t="s">
        <v>102</v>
      </c>
      <c r="C78" s="5">
        <v>43282</v>
      </c>
      <c r="D78">
        <v>53</v>
      </c>
      <c r="E78">
        <v>46</v>
      </c>
      <c r="F78">
        <v>20</v>
      </c>
      <c r="G78">
        <v>6</v>
      </c>
      <c r="H78">
        <v>1</v>
      </c>
      <c r="I78">
        <v>126</v>
      </c>
      <c r="J78">
        <v>26</v>
      </c>
      <c r="K78">
        <v>30</v>
      </c>
      <c r="L78">
        <v>35</v>
      </c>
      <c r="M78">
        <v>39</v>
      </c>
      <c r="N78">
        <v>42</v>
      </c>
      <c r="O78">
        <v>3</v>
      </c>
      <c r="P78">
        <v>4</v>
      </c>
      <c r="Q78">
        <v>5</v>
      </c>
      <c r="R78">
        <v>30</v>
      </c>
      <c r="S78">
        <v>4</v>
      </c>
      <c r="T78" t="s">
        <v>185</v>
      </c>
      <c r="U78">
        <v>7</v>
      </c>
      <c r="V78">
        <v>73</v>
      </c>
      <c r="W78">
        <v>119</v>
      </c>
    </row>
    <row r="79" spans="1:23" x14ac:dyDescent="0.25">
      <c r="A79" t="s">
        <v>101</v>
      </c>
      <c r="B79" t="s">
        <v>102</v>
      </c>
      <c r="C79" s="5">
        <v>43313</v>
      </c>
      <c r="D79">
        <v>88</v>
      </c>
      <c r="E79">
        <v>60</v>
      </c>
      <c r="F79">
        <v>34</v>
      </c>
      <c r="G79">
        <v>8</v>
      </c>
      <c r="H79">
        <v>1</v>
      </c>
      <c r="I79">
        <v>191</v>
      </c>
      <c r="J79">
        <v>22</v>
      </c>
      <c r="K79">
        <v>27</v>
      </c>
      <c r="L79">
        <v>31</v>
      </c>
      <c r="M79">
        <v>35</v>
      </c>
      <c r="N79">
        <v>41</v>
      </c>
      <c r="O79">
        <v>6</v>
      </c>
      <c r="P79">
        <v>4</v>
      </c>
      <c r="Q79">
        <v>4</v>
      </c>
      <c r="R79">
        <v>27</v>
      </c>
      <c r="S79">
        <v>5</v>
      </c>
      <c r="T79" t="s">
        <v>186</v>
      </c>
      <c r="U79">
        <v>9</v>
      </c>
      <c r="V79">
        <v>103</v>
      </c>
      <c r="W79">
        <v>182</v>
      </c>
    </row>
    <row r="80" spans="1:23" x14ac:dyDescent="0.25">
      <c r="A80" t="s">
        <v>101</v>
      </c>
      <c r="B80" t="s">
        <v>102</v>
      </c>
      <c r="C80" s="5">
        <v>43344</v>
      </c>
      <c r="D80">
        <v>76</v>
      </c>
      <c r="E80">
        <v>63</v>
      </c>
      <c r="F80">
        <v>22</v>
      </c>
      <c r="G80">
        <v>5</v>
      </c>
      <c r="H80">
        <v>0</v>
      </c>
      <c r="I80">
        <v>166</v>
      </c>
      <c r="J80">
        <v>30</v>
      </c>
      <c r="K80">
        <v>35</v>
      </c>
      <c r="L80">
        <v>39</v>
      </c>
      <c r="M80">
        <v>44</v>
      </c>
      <c r="N80">
        <v>48</v>
      </c>
      <c r="O80">
        <v>4</v>
      </c>
      <c r="P80">
        <v>5</v>
      </c>
      <c r="Q80">
        <v>4</v>
      </c>
      <c r="R80">
        <v>35</v>
      </c>
      <c r="S80">
        <v>5</v>
      </c>
      <c r="T80" t="s">
        <v>187</v>
      </c>
      <c r="U80">
        <v>5</v>
      </c>
      <c r="V80">
        <v>90</v>
      </c>
      <c r="W80">
        <v>161</v>
      </c>
    </row>
    <row r="81" spans="1:23" x14ac:dyDescent="0.25">
      <c r="A81" t="s">
        <v>101</v>
      </c>
      <c r="B81" t="s">
        <v>102</v>
      </c>
      <c r="C81" s="5">
        <v>43374</v>
      </c>
      <c r="D81">
        <v>76</v>
      </c>
      <c r="E81">
        <v>85</v>
      </c>
      <c r="F81">
        <v>32</v>
      </c>
      <c r="G81">
        <v>7</v>
      </c>
      <c r="H81">
        <v>0</v>
      </c>
      <c r="I81">
        <v>200</v>
      </c>
      <c r="J81">
        <v>21</v>
      </c>
      <c r="K81">
        <v>27</v>
      </c>
      <c r="L81">
        <v>33</v>
      </c>
      <c r="M81">
        <v>38.5</v>
      </c>
      <c r="N81">
        <v>44</v>
      </c>
      <c r="O81">
        <v>5.5</v>
      </c>
      <c r="P81">
        <v>5.5</v>
      </c>
      <c r="Q81">
        <v>6</v>
      </c>
      <c r="R81">
        <v>27</v>
      </c>
      <c r="S81">
        <v>6</v>
      </c>
      <c r="T81" t="s">
        <v>188</v>
      </c>
      <c r="U81">
        <v>7</v>
      </c>
      <c r="V81">
        <v>124</v>
      </c>
      <c r="W81">
        <v>193</v>
      </c>
    </row>
    <row r="82" spans="1:23" x14ac:dyDescent="0.25">
      <c r="A82" t="s">
        <v>101</v>
      </c>
      <c r="B82" t="s">
        <v>102</v>
      </c>
      <c r="C82" s="5">
        <v>43405</v>
      </c>
      <c r="D82">
        <v>76</v>
      </c>
      <c r="E82">
        <v>68</v>
      </c>
      <c r="F82">
        <v>29</v>
      </c>
      <c r="G82">
        <v>6</v>
      </c>
      <c r="H82">
        <v>0</v>
      </c>
      <c r="I82">
        <v>179</v>
      </c>
      <c r="J82">
        <v>9</v>
      </c>
      <c r="K82">
        <v>14</v>
      </c>
      <c r="L82">
        <v>21</v>
      </c>
      <c r="M82">
        <v>26</v>
      </c>
      <c r="N82">
        <v>32</v>
      </c>
      <c r="O82">
        <v>6</v>
      </c>
      <c r="P82">
        <v>5</v>
      </c>
      <c r="Q82">
        <v>7</v>
      </c>
      <c r="R82">
        <v>14</v>
      </c>
      <c r="S82">
        <v>5</v>
      </c>
      <c r="T82" t="s">
        <v>189</v>
      </c>
      <c r="U82">
        <v>6</v>
      </c>
      <c r="V82">
        <v>103</v>
      </c>
      <c r="W82">
        <v>173</v>
      </c>
    </row>
    <row r="83" spans="1:23" x14ac:dyDescent="0.25">
      <c r="A83" t="s">
        <v>101</v>
      </c>
      <c r="B83" t="s">
        <v>102</v>
      </c>
      <c r="C83" s="5">
        <v>43435</v>
      </c>
      <c r="D83">
        <v>28</v>
      </c>
      <c r="E83">
        <v>34</v>
      </c>
      <c r="F83">
        <v>9</v>
      </c>
      <c r="G83">
        <v>5</v>
      </c>
      <c r="H83">
        <v>1</v>
      </c>
      <c r="I83">
        <v>77</v>
      </c>
      <c r="J83">
        <v>23</v>
      </c>
      <c r="K83">
        <v>25</v>
      </c>
      <c r="L83">
        <v>28</v>
      </c>
      <c r="M83">
        <v>31</v>
      </c>
      <c r="N83">
        <v>33</v>
      </c>
      <c r="O83">
        <v>2</v>
      </c>
      <c r="P83">
        <v>3</v>
      </c>
      <c r="Q83">
        <v>3</v>
      </c>
      <c r="R83">
        <v>25</v>
      </c>
      <c r="S83">
        <v>2</v>
      </c>
      <c r="T83" t="s">
        <v>190</v>
      </c>
      <c r="U83">
        <v>6</v>
      </c>
      <c r="V83">
        <v>49</v>
      </c>
      <c r="W83">
        <v>71</v>
      </c>
    </row>
    <row r="84" spans="1:23" x14ac:dyDescent="0.25">
      <c r="A84" t="s">
        <v>101</v>
      </c>
      <c r="B84" t="s">
        <v>102</v>
      </c>
      <c r="C84" s="5">
        <v>43466</v>
      </c>
      <c r="D84">
        <v>60</v>
      </c>
      <c r="E84">
        <v>91</v>
      </c>
      <c r="F84">
        <v>40</v>
      </c>
      <c r="G84">
        <v>6</v>
      </c>
      <c r="H84">
        <v>1</v>
      </c>
      <c r="I84">
        <v>198</v>
      </c>
      <c r="J84">
        <v>24</v>
      </c>
      <c r="K84">
        <v>29</v>
      </c>
      <c r="L84">
        <v>32</v>
      </c>
      <c r="M84">
        <v>38</v>
      </c>
      <c r="N84">
        <v>43</v>
      </c>
      <c r="O84">
        <v>5</v>
      </c>
      <c r="P84">
        <v>6</v>
      </c>
      <c r="Q84">
        <v>3</v>
      </c>
      <c r="R84">
        <v>29</v>
      </c>
      <c r="S84">
        <v>5</v>
      </c>
      <c r="T84" t="s">
        <v>191</v>
      </c>
      <c r="U84">
        <v>7</v>
      </c>
      <c r="V84">
        <v>138</v>
      </c>
      <c r="W84">
        <v>191</v>
      </c>
    </row>
    <row r="85" spans="1:23" x14ac:dyDescent="0.25">
      <c r="A85" t="s">
        <v>101</v>
      </c>
      <c r="B85" t="s">
        <v>102</v>
      </c>
      <c r="C85" s="5">
        <v>43497</v>
      </c>
      <c r="D85">
        <v>37</v>
      </c>
      <c r="E85">
        <v>57</v>
      </c>
      <c r="F85">
        <v>22</v>
      </c>
      <c r="G85">
        <v>2</v>
      </c>
      <c r="H85">
        <v>0</v>
      </c>
      <c r="I85">
        <v>118</v>
      </c>
      <c r="J85">
        <v>9</v>
      </c>
      <c r="K85">
        <v>13</v>
      </c>
      <c r="L85">
        <v>20.5</v>
      </c>
      <c r="M85">
        <v>26</v>
      </c>
      <c r="N85">
        <v>30</v>
      </c>
      <c r="O85">
        <v>4</v>
      </c>
      <c r="P85">
        <v>5.5</v>
      </c>
      <c r="Q85">
        <v>7.5</v>
      </c>
      <c r="R85">
        <v>13</v>
      </c>
      <c r="S85">
        <v>4</v>
      </c>
      <c r="T85" t="s">
        <v>192</v>
      </c>
      <c r="U85">
        <v>2</v>
      </c>
      <c r="V85">
        <v>81</v>
      </c>
      <c r="W85">
        <v>116</v>
      </c>
    </row>
    <row r="86" spans="1:23" x14ac:dyDescent="0.25">
      <c r="A86" t="s">
        <v>103</v>
      </c>
      <c r="B86" t="s">
        <v>104</v>
      </c>
      <c r="C86" s="5">
        <v>43160</v>
      </c>
      <c r="D86">
        <v>0</v>
      </c>
      <c r="E86">
        <v>0</v>
      </c>
      <c r="F86">
        <v>0</v>
      </c>
      <c r="G86">
        <v>0</v>
      </c>
      <c r="H86">
        <v>0</v>
      </c>
      <c r="I86">
        <v>0</v>
      </c>
      <c r="T86" t="s">
        <v>193</v>
      </c>
      <c r="U86">
        <v>0</v>
      </c>
      <c r="V86">
        <v>0</v>
      </c>
      <c r="W86">
        <v>0</v>
      </c>
    </row>
    <row r="87" spans="1:23" x14ac:dyDescent="0.25">
      <c r="A87" t="s">
        <v>103</v>
      </c>
      <c r="B87" t="s">
        <v>104</v>
      </c>
      <c r="C87" s="5">
        <v>43191</v>
      </c>
      <c r="D87">
        <v>0</v>
      </c>
      <c r="E87">
        <v>13</v>
      </c>
      <c r="F87">
        <v>2</v>
      </c>
      <c r="G87">
        <v>0</v>
      </c>
      <c r="H87">
        <v>0</v>
      </c>
      <c r="I87">
        <v>15</v>
      </c>
      <c r="J87">
        <v>64</v>
      </c>
      <c r="K87">
        <v>86</v>
      </c>
      <c r="L87">
        <v>118</v>
      </c>
      <c r="M87">
        <v>212</v>
      </c>
      <c r="N87">
        <v>335</v>
      </c>
      <c r="O87">
        <v>123</v>
      </c>
      <c r="P87">
        <v>94</v>
      </c>
      <c r="Q87">
        <v>32</v>
      </c>
      <c r="R87">
        <v>86</v>
      </c>
      <c r="S87">
        <v>22</v>
      </c>
      <c r="T87" t="s">
        <v>194</v>
      </c>
      <c r="U87">
        <v>0</v>
      </c>
      <c r="V87">
        <v>15</v>
      </c>
      <c r="W87">
        <v>15</v>
      </c>
    </row>
    <row r="88" spans="1:23" x14ac:dyDescent="0.25">
      <c r="A88" t="s">
        <v>103</v>
      </c>
      <c r="B88" t="s">
        <v>104</v>
      </c>
      <c r="C88" s="5">
        <v>43221</v>
      </c>
      <c r="D88">
        <v>0</v>
      </c>
      <c r="E88">
        <v>0</v>
      </c>
      <c r="F88">
        <v>0</v>
      </c>
      <c r="G88">
        <v>0</v>
      </c>
      <c r="H88">
        <v>0</v>
      </c>
      <c r="I88">
        <v>0</v>
      </c>
      <c r="T88" t="s">
        <v>195</v>
      </c>
      <c r="U88">
        <v>0</v>
      </c>
      <c r="V88">
        <v>0</v>
      </c>
      <c r="W88">
        <v>0</v>
      </c>
    </row>
    <row r="89" spans="1:23" x14ac:dyDescent="0.25">
      <c r="A89" t="s">
        <v>103</v>
      </c>
      <c r="B89" t="s">
        <v>104</v>
      </c>
      <c r="C89" s="5">
        <v>43252</v>
      </c>
      <c r="D89">
        <v>0</v>
      </c>
      <c r="E89">
        <v>0</v>
      </c>
      <c r="F89">
        <v>0</v>
      </c>
      <c r="G89">
        <v>0</v>
      </c>
      <c r="H89">
        <v>0</v>
      </c>
      <c r="I89">
        <v>0</v>
      </c>
      <c r="T89" t="s">
        <v>196</v>
      </c>
      <c r="U89">
        <v>0</v>
      </c>
      <c r="V89">
        <v>0</v>
      </c>
      <c r="W89">
        <v>0</v>
      </c>
    </row>
    <row r="90" spans="1:23" x14ac:dyDescent="0.25">
      <c r="A90" t="s">
        <v>103</v>
      </c>
      <c r="B90" t="s">
        <v>104</v>
      </c>
      <c r="C90" s="5">
        <v>43282</v>
      </c>
      <c r="D90">
        <v>0</v>
      </c>
      <c r="E90">
        <v>0</v>
      </c>
      <c r="F90">
        <v>0</v>
      </c>
      <c r="G90">
        <v>0</v>
      </c>
      <c r="H90">
        <v>0</v>
      </c>
      <c r="I90">
        <v>0</v>
      </c>
      <c r="T90" t="s">
        <v>197</v>
      </c>
      <c r="U90">
        <v>0</v>
      </c>
      <c r="V90">
        <v>0</v>
      </c>
      <c r="W90">
        <v>0</v>
      </c>
    </row>
    <row r="91" spans="1:23" x14ac:dyDescent="0.25">
      <c r="A91" t="s">
        <v>103</v>
      </c>
      <c r="B91" t="s">
        <v>104</v>
      </c>
      <c r="C91" s="5">
        <v>43313</v>
      </c>
      <c r="D91">
        <v>0</v>
      </c>
      <c r="E91">
        <v>0</v>
      </c>
      <c r="F91">
        <v>0</v>
      </c>
      <c r="G91">
        <v>0</v>
      </c>
      <c r="H91">
        <v>0</v>
      </c>
      <c r="I91">
        <v>0</v>
      </c>
      <c r="T91" t="s">
        <v>198</v>
      </c>
      <c r="U91">
        <v>0</v>
      </c>
      <c r="V91">
        <v>0</v>
      </c>
      <c r="W91">
        <v>0</v>
      </c>
    </row>
    <row r="92" spans="1:23" x14ac:dyDescent="0.25">
      <c r="A92" t="s">
        <v>103</v>
      </c>
      <c r="B92" t="s">
        <v>104</v>
      </c>
      <c r="C92" s="5">
        <v>43344</v>
      </c>
      <c r="D92">
        <v>0</v>
      </c>
      <c r="E92">
        <v>0</v>
      </c>
      <c r="F92">
        <v>0</v>
      </c>
      <c r="G92">
        <v>0</v>
      </c>
      <c r="H92">
        <v>0</v>
      </c>
      <c r="I92">
        <v>0</v>
      </c>
      <c r="T92" t="s">
        <v>199</v>
      </c>
      <c r="U92">
        <v>0</v>
      </c>
      <c r="V92">
        <v>0</v>
      </c>
      <c r="W92">
        <v>0</v>
      </c>
    </row>
    <row r="93" spans="1:23" x14ac:dyDescent="0.25">
      <c r="A93" t="s">
        <v>103</v>
      </c>
      <c r="B93" t="s">
        <v>104</v>
      </c>
      <c r="C93" s="5">
        <v>43374</v>
      </c>
      <c r="D93">
        <v>0</v>
      </c>
      <c r="E93">
        <v>0</v>
      </c>
      <c r="F93">
        <v>0</v>
      </c>
      <c r="G93">
        <v>0</v>
      </c>
      <c r="H93">
        <v>0</v>
      </c>
      <c r="I93">
        <v>0</v>
      </c>
      <c r="T93" t="s">
        <v>200</v>
      </c>
      <c r="U93">
        <v>0</v>
      </c>
      <c r="V93">
        <v>0</v>
      </c>
      <c r="W93">
        <v>0</v>
      </c>
    </row>
    <row r="94" spans="1:23" x14ac:dyDescent="0.25">
      <c r="A94" t="s">
        <v>103</v>
      </c>
      <c r="B94" t="s">
        <v>104</v>
      </c>
      <c r="C94" s="5">
        <v>43405</v>
      </c>
      <c r="D94">
        <v>0</v>
      </c>
      <c r="E94">
        <v>0</v>
      </c>
      <c r="F94">
        <v>0</v>
      </c>
      <c r="G94">
        <v>0</v>
      </c>
      <c r="H94">
        <v>0</v>
      </c>
      <c r="I94">
        <v>0</v>
      </c>
      <c r="T94" t="s">
        <v>201</v>
      </c>
      <c r="U94">
        <v>0</v>
      </c>
      <c r="V94">
        <v>0</v>
      </c>
      <c r="W94">
        <v>0</v>
      </c>
    </row>
    <row r="95" spans="1:23" x14ac:dyDescent="0.25">
      <c r="A95" t="s">
        <v>103</v>
      </c>
      <c r="B95" t="s">
        <v>104</v>
      </c>
      <c r="C95" s="5">
        <v>43435</v>
      </c>
      <c r="D95">
        <v>0</v>
      </c>
      <c r="E95">
        <v>0</v>
      </c>
      <c r="F95">
        <v>0</v>
      </c>
      <c r="G95">
        <v>0</v>
      </c>
      <c r="H95">
        <v>0</v>
      </c>
      <c r="I95">
        <v>0</v>
      </c>
      <c r="T95" t="s">
        <v>202</v>
      </c>
      <c r="U95">
        <v>0</v>
      </c>
      <c r="V95">
        <v>0</v>
      </c>
      <c r="W95">
        <v>0</v>
      </c>
    </row>
    <row r="96" spans="1:23" x14ac:dyDescent="0.25">
      <c r="A96" t="s">
        <v>103</v>
      </c>
      <c r="B96" t="s">
        <v>104</v>
      </c>
      <c r="C96" s="5">
        <v>43466</v>
      </c>
      <c r="D96">
        <v>0</v>
      </c>
      <c r="E96">
        <v>0</v>
      </c>
      <c r="F96">
        <v>0</v>
      </c>
      <c r="G96">
        <v>0</v>
      </c>
      <c r="H96">
        <v>0</v>
      </c>
      <c r="I96">
        <v>0</v>
      </c>
      <c r="T96" t="s">
        <v>203</v>
      </c>
      <c r="U96">
        <v>0</v>
      </c>
      <c r="V96">
        <v>0</v>
      </c>
      <c r="W96">
        <v>0</v>
      </c>
    </row>
    <row r="97" spans="1:23" x14ac:dyDescent="0.25">
      <c r="A97" t="s">
        <v>103</v>
      </c>
      <c r="B97" t="s">
        <v>104</v>
      </c>
      <c r="C97" s="5">
        <v>43497</v>
      </c>
      <c r="D97">
        <v>0</v>
      </c>
      <c r="E97">
        <v>0</v>
      </c>
      <c r="F97">
        <v>0</v>
      </c>
      <c r="G97">
        <v>0</v>
      </c>
      <c r="H97">
        <v>0</v>
      </c>
      <c r="I97">
        <v>0</v>
      </c>
      <c r="T97" t="s">
        <v>204</v>
      </c>
      <c r="U97">
        <v>0</v>
      </c>
      <c r="V97">
        <v>0</v>
      </c>
      <c r="W97">
        <v>0</v>
      </c>
    </row>
    <row r="98" spans="1:23" x14ac:dyDescent="0.25">
      <c r="A98" t="s">
        <v>105</v>
      </c>
      <c r="B98" t="s">
        <v>106</v>
      </c>
      <c r="C98" s="5">
        <v>43160</v>
      </c>
      <c r="D98">
        <v>25</v>
      </c>
      <c r="E98">
        <v>14</v>
      </c>
      <c r="F98">
        <v>0</v>
      </c>
      <c r="G98">
        <v>0</v>
      </c>
      <c r="H98">
        <v>0</v>
      </c>
      <c r="I98">
        <v>39</v>
      </c>
      <c r="J98">
        <v>9</v>
      </c>
      <c r="K98">
        <v>19</v>
      </c>
      <c r="L98">
        <v>33</v>
      </c>
      <c r="M98">
        <v>63</v>
      </c>
      <c r="N98">
        <v>164</v>
      </c>
      <c r="O98">
        <v>101</v>
      </c>
      <c r="P98">
        <v>30</v>
      </c>
      <c r="Q98">
        <v>14</v>
      </c>
      <c r="R98">
        <v>19</v>
      </c>
      <c r="S98">
        <v>10</v>
      </c>
      <c r="T98" t="s">
        <v>205</v>
      </c>
      <c r="U98">
        <v>0</v>
      </c>
      <c r="V98">
        <v>14</v>
      </c>
      <c r="W98">
        <v>39</v>
      </c>
    </row>
    <row r="99" spans="1:23" x14ac:dyDescent="0.25">
      <c r="A99" t="s">
        <v>105</v>
      </c>
      <c r="B99" t="s">
        <v>106</v>
      </c>
      <c r="C99" s="5">
        <v>43191</v>
      </c>
      <c r="D99">
        <v>18</v>
      </c>
      <c r="E99">
        <v>2</v>
      </c>
      <c r="F99">
        <v>1</v>
      </c>
      <c r="G99">
        <v>0</v>
      </c>
      <c r="H99">
        <v>0</v>
      </c>
      <c r="I99">
        <v>21</v>
      </c>
      <c r="J99">
        <v>26</v>
      </c>
      <c r="K99">
        <v>40</v>
      </c>
      <c r="L99">
        <v>47</v>
      </c>
      <c r="M99">
        <v>158</v>
      </c>
      <c r="N99">
        <v>324</v>
      </c>
      <c r="O99">
        <v>166</v>
      </c>
      <c r="P99">
        <v>111</v>
      </c>
      <c r="Q99">
        <v>7</v>
      </c>
      <c r="R99">
        <v>40</v>
      </c>
      <c r="S99">
        <v>14</v>
      </c>
      <c r="T99" t="s">
        <v>206</v>
      </c>
      <c r="U99">
        <v>0</v>
      </c>
      <c r="V99">
        <v>3</v>
      </c>
      <c r="W99">
        <v>21</v>
      </c>
    </row>
    <row r="100" spans="1:23" x14ac:dyDescent="0.25">
      <c r="A100" t="s">
        <v>105</v>
      </c>
      <c r="B100" t="s">
        <v>106</v>
      </c>
      <c r="C100" s="5">
        <v>43221</v>
      </c>
      <c r="D100">
        <v>32</v>
      </c>
      <c r="E100">
        <v>24</v>
      </c>
      <c r="F100">
        <v>1</v>
      </c>
      <c r="G100">
        <v>0</v>
      </c>
      <c r="H100">
        <v>0</v>
      </c>
      <c r="I100">
        <v>57</v>
      </c>
      <c r="J100">
        <v>17</v>
      </c>
      <c r="K100">
        <v>29</v>
      </c>
      <c r="L100">
        <v>39</v>
      </c>
      <c r="M100">
        <v>52</v>
      </c>
      <c r="N100">
        <v>181</v>
      </c>
      <c r="O100">
        <v>129</v>
      </c>
      <c r="P100">
        <v>13</v>
      </c>
      <c r="Q100">
        <v>10</v>
      </c>
      <c r="R100">
        <v>29</v>
      </c>
      <c r="S100">
        <v>12</v>
      </c>
      <c r="T100" t="s">
        <v>207</v>
      </c>
      <c r="U100">
        <v>0</v>
      </c>
      <c r="V100">
        <v>25</v>
      </c>
      <c r="W100">
        <v>57</v>
      </c>
    </row>
    <row r="101" spans="1:23" x14ac:dyDescent="0.25">
      <c r="A101" t="s">
        <v>105</v>
      </c>
      <c r="B101" t="s">
        <v>106</v>
      </c>
      <c r="C101" s="5">
        <v>43252</v>
      </c>
      <c r="D101">
        <v>27</v>
      </c>
      <c r="E101">
        <v>12</v>
      </c>
      <c r="F101">
        <v>0</v>
      </c>
      <c r="G101">
        <v>0</v>
      </c>
      <c r="H101">
        <v>0</v>
      </c>
      <c r="I101">
        <v>39</v>
      </c>
      <c r="J101">
        <v>8</v>
      </c>
      <c r="K101">
        <v>26</v>
      </c>
      <c r="L101">
        <v>43</v>
      </c>
      <c r="M101">
        <v>59</v>
      </c>
      <c r="N101">
        <v>349</v>
      </c>
      <c r="O101">
        <v>290</v>
      </c>
      <c r="P101">
        <v>16</v>
      </c>
      <c r="Q101">
        <v>17</v>
      </c>
      <c r="R101">
        <v>26</v>
      </c>
      <c r="S101">
        <v>18</v>
      </c>
      <c r="T101" t="s">
        <v>208</v>
      </c>
      <c r="U101">
        <v>0</v>
      </c>
      <c r="V101">
        <v>12</v>
      </c>
      <c r="W101">
        <v>39</v>
      </c>
    </row>
    <row r="102" spans="1:23" x14ac:dyDescent="0.25">
      <c r="A102" t="s">
        <v>105</v>
      </c>
      <c r="B102" t="s">
        <v>106</v>
      </c>
      <c r="C102" s="5">
        <v>43282</v>
      </c>
      <c r="D102">
        <v>34</v>
      </c>
      <c r="E102">
        <v>12</v>
      </c>
      <c r="F102">
        <v>0</v>
      </c>
      <c r="G102">
        <v>0</v>
      </c>
      <c r="H102">
        <v>0</v>
      </c>
      <c r="I102">
        <v>46</v>
      </c>
      <c r="J102">
        <v>19</v>
      </c>
      <c r="K102">
        <v>27</v>
      </c>
      <c r="L102">
        <v>43.5</v>
      </c>
      <c r="M102">
        <v>83</v>
      </c>
      <c r="N102">
        <v>233</v>
      </c>
      <c r="O102">
        <v>150</v>
      </c>
      <c r="P102">
        <v>39.5</v>
      </c>
      <c r="Q102">
        <v>16.5</v>
      </c>
      <c r="R102">
        <v>27</v>
      </c>
      <c r="S102">
        <v>8</v>
      </c>
      <c r="T102" t="s">
        <v>209</v>
      </c>
      <c r="U102">
        <v>0</v>
      </c>
      <c r="V102">
        <v>12</v>
      </c>
      <c r="W102">
        <v>46</v>
      </c>
    </row>
    <row r="103" spans="1:23" x14ac:dyDescent="0.25">
      <c r="A103" t="s">
        <v>105</v>
      </c>
      <c r="B103" t="s">
        <v>106</v>
      </c>
      <c r="C103" s="5">
        <v>43313</v>
      </c>
      <c r="D103">
        <v>81</v>
      </c>
      <c r="E103">
        <v>28</v>
      </c>
      <c r="F103">
        <v>0</v>
      </c>
      <c r="G103">
        <v>0</v>
      </c>
      <c r="H103">
        <v>0</v>
      </c>
      <c r="I103">
        <v>109</v>
      </c>
      <c r="J103">
        <v>19</v>
      </c>
      <c r="K103">
        <v>27</v>
      </c>
      <c r="L103">
        <v>42</v>
      </c>
      <c r="M103">
        <v>82</v>
      </c>
      <c r="N103">
        <v>625</v>
      </c>
      <c r="O103">
        <v>543</v>
      </c>
      <c r="P103">
        <v>40</v>
      </c>
      <c r="Q103">
        <v>15</v>
      </c>
      <c r="R103">
        <v>27</v>
      </c>
      <c r="S103">
        <v>8</v>
      </c>
      <c r="T103" t="s">
        <v>210</v>
      </c>
      <c r="U103">
        <v>0</v>
      </c>
      <c r="V103">
        <v>28</v>
      </c>
      <c r="W103">
        <v>109</v>
      </c>
    </row>
    <row r="104" spans="1:23" x14ac:dyDescent="0.25">
      <c r="A104" t="s">
        <v>105</v>
      </c>
      <c r="B104" t="s">
        <v>106</v>
      </c>
      <c r="C104" s="5">
        <v>43344</v>
      </c>
      <c r="D104">
        <v>16</v>
      </c>
      <c r="E104">
        <v>16</v>
      </c>
      <c r="F104">
        <v>0</v>
      </c>
      <c r="G104">
        <v>0</v>
      </c>
      <c r="H104">
        <v>0</v>
      </c>
      <c r="I104">
        <v>32</v>
      </c>
      <c r="J104">
        <v>14</v>
      </c>
      <c r="K104">
        <v>30</v>
      </c>
      <c r="L104">
        <v>41.5</v>
      </c>
      <c r="M104">
        <v>69</v>
      </c>
      <c r="N104">
        <v>183</v>
      </c>
      <c r="O104">
        <v>114</v>
      </c>
      <c r="P104">
        <v>27.5</v>
      </c>
      <c r="Q104">
        <v>11.5</v>
      </c>
      <c r="R104">
        <v>30</v>
      </c>
      <c r="S104">
        <v>16</v>
      </c>
      <c r="T104" t="s">
        <v>211</v>
      </c>
      <c r="U104">
        <v>0</v>
      </c>
      <c r="V104">
        <v>16</v>
      </c>
      <c r="W104">
        <v>32</v>
      </c>
    </row>
    <row r="105" spans="1:23" x14ac:dyDescent="0.25">
      <c r="A105" t="s">
        <v>105</v>
      </c>
      <c r="B105" t="s">
        <v>106</v>
      </c>
      <c r="C105" s="5">
        <v>43374</v>
      </c>
      <c r="D105">
        <v>58</v>
      </c>
      <c r="E105">
        <v>3</v>
      </c>
      <c r="F105">
        <v>2</v>
      </c>
      <c r="G105">
        <v>0</v>
      </c>
      <c r="H105">
        <v>0</v>
      </c>
      <c r="I105">
        <v>63</v>
      </c>
      <c r="J105">
        <v>16</v>
      </c>
      <c r="K105">
        <v>33</v>
      </c>
      <c r="L105">
        <v>57</v>
      </c>
      <c r="M105">
        <v>108</v>
      </c>
      <c r="N105">
        <v>389</v>
      </c>
      <c r="O105">
        <v>281</v>
      </c>
      <c r="P105">
        <v>51</v>
      </c>
      <c r="Q105">
        <v>24</v>
      </c>
      <c r="R105">
        <v>33</v>
      </c>
      <c r="S105">
        <v>17</v>
      </c>
      <c r="T105" t="s">
        <v>212</v>
      </c>
      <c r="U105">
        <v>0</v>
      </c>
      <c r="V105">
        <v>5</v>
      </c>
      <c r="W105">
        <v>63</v>
      </c>
    </row>
    <row r="106" spans="1:23" x14ac:dyDescent="0.25">
      <c r="A106" t="s">
        <v>105</v>
      </c>
      <c r="B106" t="s">
        <v>106</v>
      </c>
      <c r="C106" s="5">
        <v>43405</v>
      </c>
      <c r="D106">
        <v>36</v>
      </c>
      <c r="E106">
        <v>21</v>
      </c>
      <c r="F106">
        <v>0</v>
      </c>
      <c r="G106">
        <v>0</v>
      </c>
      <c r="H106">
        <v>0</v>
      </c>
      <c r="I106">
        <v>57</v>
      </c>
      <c r="J106">
        <v>15</v>
      </c>
      <c r="K106">
        <v>38</v>
      </c>
      <c r="L106">
        <v>54</v>
      </c>
      <c r="M106">
        <v>167</v>
      </c>
      <c r="N106">
        <v>410</v>
      </c>
      <c r="O106">
        <v>243</v>
      </c>
      <c r="P106">
        <v>113</v>
      </c>
      <c r="Q106">
        <v>16</v>
      </c>
      <c r="R106">
        <v>38</v>
      </c>
      <c r="S106">
        <v>23</v>
      </c>
      <c r="T106" t="s">
        <v>213</v>
      </c>
      <c r="U106">
        <v>0</v>
      </c>
      <c r="V106">
        <v>21</v>
      </c>
      <c r="W106">
        <v>57</v>
      </c>
    </row>
    <row r="107" spans="1:23" x14ac:dyDescent="0.25">
      <c r="A107" t="s">
        <v>105</v>
      </c>
      <c r="B107" t="s">
        <v>106</v>
      </c>
      <c r="C107" s="5">
        <v>43435</v>
      </c>
      <c r="D107">
        <v>41</v>
      </c>
      <c r="E107">
        <v>6</v>
      </c>
      <c r="F107">
        <v>0</v>
      </c>
      <c r="G107">
        <v>0</v>
      </c>
      <c r="H107">
        <v>0</v>
      </c>
      <c r="I107">
        <v>47</v>
      </c>
      <c r="J107">
        <v>9</v>
      </c>
      <c r="K107">
        <v>31</v>
      </c>
      <c r="L107">
        <v>84</v>
      </c>
      <c r="M107">
        <v>823</v>
      </c>
      <c r="N107">
        <v>933</v>
      </c>
      <c r="O107">
        <v>110</v>
      </c>
      <c r="P107">
        <v>739</v>
      </c>
      <c r="Q107">
        <v>53</v>
      </c>
      <c r="R107">
        <v>31</v>
      </c>
      <c r="S107">
        <v>22</v>
      </c>
      <c r="T107" t="s">
        <v>214</v>
      </c>
      <c r="U107">
        <v>0</v>
      </c>
      <c r="V107">
        <v>6</v>
      </c>
      <c r="W107">
        <v>47</v>
      </c>
    </row>
    <row r="108" spans="1:23" x14ac:dyDescent="0.25">
      <c r="A108" t="s">
        <v>105</v>
      </c>
      <c r="B108" t="s">
        <v>106</v>
      </c>
      <c r="C108" s="5">
        <v>43466</v>
      </c>
      <c r="D108">
        <v>55</v>
      </c>
      <c r="E108">
        <v>18</v>
      </c>
      <c r="F108">
        <v>0</v>
      </c>
      <c r="G108">
        <v>0</v>
      </c>
      <c r="H108">
        <v>0</v>
      </c>
      <c r="I108">
        <v>73</v>
      </c>
      <c r="J108">
        <v>10</v>
      </c>
      <c r="K108">
        <v>34</v>
      </c>
      <c r="L108">
        <v>52</v>
      </c>
      <c r="M108">
        <v>76</v>
      </c>
      <c r="N108">
        <v>132</v>
      </c>
      <c r="O108">
        <v>56</v>
      </c>
      <c r="P108">
        <v>24</v>
      </c>
      <c r="Q108">
        <v>18</v>
      </c>
      <c r="R108">
        <v>34</v>
      </c>
      <c r="S108">
        <v>24</v>
      </c>
      <c r="T108" t="s">
        <v>215</v>
      </c>
      <c r="U108">
        <v>0</v>
      </c>
      <c r="V108">
        <v>18</v>
      </c>
      <c r="W108">
        <v>73</v>
      </c>
    </row>
    <row r="109" spans="1:23" x14ac:dyDescent="0.25">
      <c r="A109" t="s">
        <v>105</v>
      </c>
      <c r="B109" t="s">
        <v>106</v>
      </c>
      <c r="C109" s="5">
        <v>43497</v>
      </c>
      <c r="D109">
        <v>57</v>
      </c>
      <c r="E109">
        <v>10</v>
      </c>
      <c r="F109">
        <v>0</v>
      </c>
      <c r="G109">
        <v>0</v>
      </c>
      <c r="H109">
        <v>0</v>
      </c>
      <c r="I109">
        <v>67</v>
      </c>
      <c r="J109">
        <v>15</v>
      </c>
      <c r="K109">
        <v>31</v>
      </c>
      <c r="L109">
        <v>47</v>
      </c>
      <c r="M109">
        <v>64</v>
      </c>
      <c r="N109">
        <v>112</v>
      </c>
      <c r="O109">
        <v>48</v>
      </c>
      <c r="P109">
        <v>17</v>
      </c>
      <c r="Q109">
        <v>16</v>
      </c>
      <c r="R109">
        <v>31</v>
      </c>
      <c r="S109">
        <v>16</v>
      </c>
      <c r="T109" t="s">
        <v>216</v>
      </c>
      <c r="U109">
        <v>0</v>
      </c>
      <c r="V109">
        <v>10</v>
      </c>
      <c r="W109">
        <v>67</v>
      </c>
    </row>
    <row r="110" spans="1:23" x14ac:dyDescent="0.25">
      <c r="A110" t="s">
        <v>107</v>
      </c>
      <c r="B110" t="s">
        <v>108</v>
      </c>
      <c r="C110" s="5">
        <v>43160</v>
      </c>
      <c r="D110">
        <v>184</v>
      </c>
      <c r="E110">
        <v>15</v>
      </c>
      <c r="F110">
        <v>0</v>
      </c>
      <c r="G110">
        <v>0</v>
      </c>
      <c r="H110">
        <v>0</v>
      </c>
      <c r="I110">
        <v>199</v>
      </c>
      <c r="J110">
        <v>13</v>
      </c>
      <c r="K110">
        <v>33</v>
      </c>
      <c r="L110">
        <v>65</v>
      </c>
      <c r="M110">
        <v>98</v>
      </c>
      <c r="N110">
        <v>123</v>
      </c>
      <c r="O110">
        <v>25</v>
      </c>
      <c r="P110">
        <v>33</v>
      </c>
      <c r="Q110">
        <v>32</v>
      </c>
      <c r="R110">
        <v>33</v>
      </c>
      <c r="S110">
        <v>20</v>
      </c>
      <c r="T110" t="s">
        <v>217</v>
      </c>
      <c r="U110">
        <v>0</v>
      </c>
      <c r="V110">
        <v>15</v>
      </c>
      <c r="W110">
        <v>199</v>
      </c>
    </row>
    <row r="111" spans="1:23" x14ac:dyDescent="0.25">
      <c r="A111" t="s">
        <v>107</v>
      </c>
      <c r="B111" t="s">
        <v>108</v>
      </c>
      <c r="C111" s="5">
        <v>43191</v>
      </c>
      <c r="D111">
        <v>56</v>
      </c>
      <c r="E111">
        <v>15</v>
      </c>
      <c r="F111">
        <v>0</v>
      </c>
      <c r="G111">
        <v>0</v>
      </c>
      <c r="H111">
        <v>0</v>
      </c>
      <c r="I111">
        <v>71</v>
      </c>
      <c r="J111">
        <v>21</v>
      </c>
      <c r="K111">
        <v>36</v>
      </c>
      <c r="L111">
        <v>47</v>
      </c>
      <c r="M111">
        <v>72</v>
      </c>
      <c r="N111">
        <v>126</v>
      </c>
      <c r="O111">
        <v>54</v>
      </c>
      <c r="P111">
        <v>25</v>
      </c>
      <c r="Q111">
        <v>11</v>
      </c>
      <c r="R111">
        <v>36</v>
      </c>
      <c r="S111">
        <v>15</v>
      </c>
      <c r="T111" t="s">
        <v>218</v>
      </c>
      <c r="U111">
        <v>0</v>
      </c>
      <c r="V111">
        <v>15</v>
      </c>
      <c r="W111">
        <v>71</v>
      </c>
    </row>
    <row r="112" spans="1:23" x14ac:dyDescent="0.25">
      <c r="A112" t="s">
        <v>107</v>
      </c>
      <c r="B112" t="s">
        <v>108</v>
      </c>
      <c r="C112" s="5">
        <v>43221</v>
      </c>
      <c r="D112">
        <v>42</v>
      </c>
      <c r="E112">
        <v>10</v>
      </c>
      <c r="F112">
        <v>0</v>
      </c>
      <c r="G112">
        <v>0</v>
      </c>
      <c r="H112">
        <v>1</v>
      </c>
      <c r="I112">
        <v>53</v>
      </c>
      <c r="J112">
        <v>40</v>
      </c>
      <c r="K112">
        <v>70</v>
      </c>
      <c r="L112">
        <v>90</v>
      </c>
      <c r="M112">
        <v>138</v>
      </c>
      <c r="N112">
        <v>159</v>
      </c>
      <c r="O112">
        <v>21</v>
      </c>
      <c r="P112">
        <v>48</v>
      </c>
      <c r="Q112">
        <v>20</v>
      </c>
      <c r="R112">
        <v>70</v>
      </c>
      <c r="S112">
        <v>30</v>
      </c>
      <c r="T112" t="s">
        <v>219</v>
      </c>
      <c r="U112">
        <v>1</v>
      </c>
      <c r="V112">
        <v>11</v>
      </c>
      <c r="W112">
        <v>52</v>
      </c>
    </row>
    <row r="113" spans="1:23" x14ac:dyDescent="0.25">
      <c r="A113" t="s">
        <v>107</v>
      </c>
      <c r="B113" t="s">
        <v>108</v>
      </c>
      <c r="C113" s="5">
        <v>43252</v>
      </c>
      <c r="D113">
        <v>84</v>
      </c>
      <c r="E113">
        <v>13</v>
      </c>
      <c r="F113">
        <v>0</v>
      </c>
      <c r="G113">
        <v>0</v>
      </c>
      <c r="H113">
        <v>0</v>
      </c>
      <c r="I113">
        <v>97</v>
      </c>
      <c r="J113">
        <v>4</v>
      </c>
      <c r="K113">
        <v>19</v>
      </c>
      <c r="L113">
        <v>30</v>
      </c>
      <c r="M113">
        <v>37</v>
      </c>
      <c r="N113">
        <v>44</v>
      </c>
      <c r="O113">
        <v>7</v>
      </c>
      <c r="P113">
        <v>7</v>
      </c>
      <c r="Q113">
        <v>11</v>
      </c>
      <c r="R113">
        <v>19</v>
      </c>
      <c r="S113">
        <v>15</v>
      </c>
      <c r="T113" t="s">
        <v>220</v>
      </c>
      <c r="U113">
        <v>0</v>
      </c>
      <c r="V113">
        <v>13</v>
      </c>
      <c r="W113">
        <v>97</v>
      </c>
    </row>
    <row r="114" spans="1:23" x14ac:dyDescent="0.25">
      <c r="A114" t="s">
        <v>107</v>
      </c>
      <c r="B114" t="s">
        <v>108</v>
      </c>
      <c r="C114" s="5">
        <v>43282</v>
      </c>
      <c r="D114">
        <v>79</v>
      </c>
      <c r="E114">
        <v>13</v>
      </c>
      <c r="F114">
        <v>0</v>
      </c>
      <c r="G114">
        <v>0</v>
      </c>
      <c r="H114">
        <v>0</v>
      </c>
      <c r="I114">
        <v>92</v>
      </c>
      <c r="J114">
        <v>10</v>
      </c>
      <c r="K114">
        <v>20</v>
      </c>
      <c r="L114">
        <v>30</v>
      </c>
      <c r="M114">
        <v>44.5</v>
      </c>
      <c r="N114">
        <v>75</v>
      </c>
      <c r="O114">
        <v>30.5</v>
      </c>
      <c r="P114">
        <v>14.5</v>
      </c>
      <c r="Q114">
        <v>10</v>
      </c>
      <c r="R114">
        <v>20</v>
      </c>
      <c r="S114">
        <v>10</v>
      </c>
      <c r="T114" t="s">
        <v>221</v>
      </c>
      <c r="U114">
        <v>0</v>
      </c>
      <c r="V114">
        <v>13</v>
      </c>
      <c r="W114">
        <v>92</v>
      </c>
    </row>
    <row r="115" spans="1:23" x14ac:dyDescent="0.25">
      <c r="A115" t="s">
        <v>107</v>
      </c>
      <c r="B115" t="s">
        <v>108</v>
      </c>
      <c r="C115" s="5">
        <v>43313</v>
      </c>
      <c r="D115">
        <v>37</v>
      </c>
      <c r="E115">
        <v>20</v>
      </c>
      <c r="F115">
        <v>0</v>
      </c>
      <c r="G115">
        <v>0</v>
      </c>
      <c r="H115">
        <v>0</v>
      </c>
      <c r="I115">
        <v>57</v>
      </c>
      <c r="J115">
        <v>12</v>
      </c>
      <c r="K115">
        <v>22</v>
      </c>
      <c r="L115">
        <v>28</v>
      </c>
      <c r="M115">
        <v>52</v>
      </c>
      <c r="N115">
        <v>97</v>
      </c>
      <c r="O115">
        <v>45</v>
      </c>
      <c r="P115">
        <v>24</v>
      </c>
      <c r="Q115">
        <v>6</v>
      </c>
      <c r="R115">
        <v>22</v>
      </c>
      <c r="S115">
        <v>10</v>
      </c>
      <c r="T115" t="s">
        <v>222</v>
      </c>
      <c r="U115">
        <v>0</v>
      </c>
      <c r="V115">
        <v>20</v>
      </c>
      <c r="W115">
        <v>57</v>
      </c>
    </row>
    <row r="116" spans="1:23" x14ac:dyDescent="0.25">
      <c r="A116" t="s">
        <v>107</v>
      </c>
      <c r="B116" t="s">
        <v>108</v>
      </c>
      <c r="C116" s="5">
        <v>43344</v>
      </c>
      <c r="D116">
        <v>50</v>
      </c>
      <c r="E116">
        <v>16</v>
      </c>
      <c r="F116">
        <v>0</v>
      </c>
      <c r="G116">
        <v>0</v>
      </c>
      <c r="H116">
        <v>0</v>
      </c>
      <c r="I116">
        <v>66</v>
      </c>
      <c r="J116">
        <v>5</v>
      </c>
      <c r="K116">
        <v>21</v>
      </c>
      <c r="L116">
        <v>39</v>
      </c>
      <c r="M116">
        <v>64</v>
      </c>
      <c r="N116">
        <v>112</v>
      </c>
      <c r="O116">
        <v>48</v>
      </c>
      <c r="P116">
        <v>25</v>
      </c>
      <c r="Q116">
        <v>18</v>
      </c>
      <c r="R116">
        <v>21</v>
      </c>
      <c r="S116">
        <v>16</v>
      </c>
      <c r="T116" t="s">
        <v>223</v>
      </c>
      <c r="U116">
        <v>0</v>
      </c>
      <c r="V116">
        <v>16</v>
      </c>
      <c r="W116">
        <v>66</v>
      </c>
    </row>
    <row r="117" spans="1:23" x14ac:dyDescent="0.25">
      <c r="A117" t="s">
        <v>107</v>
      </c>
      <c r="B117" t="s">
        <v>108</v>
      </c>
      <c r="C117" s="5">
        <v>43374</v>
      </c>
      <c r="D117">
        <v>46</v>
      </c>
      <c r="E117">
        <v>9</v>
      </c>
      <c r="F117">
        <v>0</v>
      </c>
      <c r="G117">
        <v>0</v>
      </c>
      <c r="H117">
        <v>0</v>
      </c>
      <c r="I117">
        <v>55</v>
      </c>
      <c r="J117">
        <v>19</v>
      </c>
      <c r="K117">
        <v>30</v>
      </c>
      <c r="L117">
        <v>44</v>
      </c>
      <c r="M117">
        <v>64</v>
      </c>
      <c r="N117">
        <v>132</v>
      </c>
      <c r="O117">
        <v>68</v>
      </c>
      <c r="P117">
        <v>20</v>
      </c>
      <c r="Q117">
        <v>14</v>
      </c>
      <c r="R117">
        <v>30</v>
      </c>
      <c r="S117">
        <v>11</v>
      </c>
      <c r="T117" t="s">
        <v>224</v>
      </c>
      <c r="U117">
        <v>0</v>
      </c>
      <c r="V117">
        <v>9</v>
      </c>
      <c r="W117">
        <v>55</v>
      </c>
    </row>
    <row r="118" spans="1:23" x14ac:dyDescent="0.25">
      <c r="A118" t="s">
        <v>107</v>
      </c>
      <c r="B118" t="s">
        <v>108</v>
      </c>
      <c r="C118" s="5">
        <v>43405</v>
      </c>
      <c r="D118">
        <v>140</v>
      </c>
      <c r="E118">
        <v>47</v>
      </c>
      <c r="F118">
        <v>5</v>
      </c>
      <c r="G118">
        <v>0</v>
      </c>
      <c r="H118">
        <v>2</v>
      </c>
      <c r="I118">
        <v>194</v>
      </c>
      <c r="J118">
        <v>47</v>
      </c>
      <c r="K118">
        <v>64</v>
      </c>
      <c r="L118">
        <v>95.5</v>
      </c>
      <c r="M118">
        <v>138</v>
      </c>
      <c r="N118">
        <v>170</v>
      </c>
      <c r="O118">
        <v>32</v>
      </c>
      <c r="P118">
        <v>42.5</v>
      </c>
      <c r="Q118">
        <v>31.5</v>
      </c>
      <c r="R118">
        <v>64</v>
      </c>
      <c r="S118">
        <v>17</v>
      </c>
      <c r="T118" t="s">
        <v>225</v>
      </c>
      <c r="U118">
        <v>2</v>
      </c>
      <c r="V118">
        <v>54</v>
      </c>
      <c r="W118">
        <v>192</v>
      </c>
    </row>
    <row r="119" spans="1:23" x14ac:dyDescent="0.25">
      <c r="A119" t="s">
        <v>107</v>
      </c>
      <c r="B119" t="s">
        <v>108</v>
      </c>
      <c r="C119" s="5">
        <v>43435</v>
      </c>
      <c r="D119">
        <v>85</v>
      </c>
      <c r="E119">
        <v>27</v>
      </c>
      <c r="F119">
        <v>0</v>
      </c>
      <c r="G119">
        <v>0</v>
      </c>
      <c r="H119">
        <v>0</v>
      </c>
      <c r="I119">
        <v>112</v>
      </c>
      <c r="J119">
        <v>14</v>
      </c>
      <c r="K119">
        <v>26</v>
      </c>
      <c r="L119">
        <v>38</v>
      </c>
      <c r="M119">
        <v>51.5</v>
      </c>
      <c r="N119">
        <v>59</v>
      </c>
      <c r="O119">
        <v>7.5</v>
      </c>
      <c r="P119">
        <v>13.5</v>
      </c>
      <c r="Q119">
        <v>12</v>
      </c>
      <c r="R119">
        <v>26</v>
      </c>
      <c r="S119">
        <v>12</v>
      </c>
      <c r="T119" t="s">
        <v>226</v>
      </c>
      <c r="U119">
        <v>0</v>
      </c>
      <c r="V119">
        <v>27</v>
      </c>
      <c r="W119">
        <v>112</v>
      </c>
    </row>
    <row r="120" spans="1:23" x14ac:dyDescent="0.25">
      <c r="A120" t="s">
        <v>107</v>
      </c>
      <c r="B120" t="s">
        <v>108</v>
      </c>
      <c r="C120" s="5">
        <v>43466</v>
      </c>
      <c r="D120">
        <v>68</v>
      </c>
      <c r="E120">
        <v>7</v>
      </c>
      <c r="F120">
        <v>0</v>
      </c>
      <c r="G120">
        <v>0</v>
      </c>
      <c r="H120">
        <v>0</v>
      </c>
      <c r="I120">
        <v>75</v>
      </c>
      <c r="J120">
        <v>10</v>
      </c>
      <c r="K120">
        <v>15</v>
      </c>
      <c r="L120">
        <v>25</v>
      </c>
      <c r="M120">
        <v>40</v>
      </c>
      <c r="N120">
        <v>62</v>
      </c>
      <c r="O120">
        <v>22</v>
      </c>
      <c r="P120">
        <v>15</v>
      </c>
      <c r="Q120">
        <v>10</v>
      </c>
      <c r="R120">
        <v>15</v>
      </c>
      <c r="S120">
        <v>5</v>
      </c>
      <c r="T120" t="s">
        <v>227</v>
      </c>
      <c r="U120">
        <v>0</v>
      </c>
      <c r="V120">
        <v>7</v>
      </c>
      <c r="W120">
        <v>75</v>
      </c>
    </row>
    <row r="121" spans="1:23" x14ac:dyDescent="0.25">
      <c r="A121" t="s">
        <v>107</v>
      </c>
      <c r="B121" t="s">
        <v>108</v>
      </c>
      <c r="C121" s="5">
        <v>43497</v>
      </c>
      <c r="D121">
        <v>42</v>
      </c>
      <c r="E121">
        <v>11</v>
      </c>
      <c r="F121">
        <v>0</v>
      </c>
      <c r="G121">
        <v>0</v>
      </c>
      <c r="H121">
        <v>0</v>
      </c>
      <c r="I121">
        <v>53</v>
      </c>
      <c r="J121">
        <v>13</v>
      </c>
      <c r="K121">
        <v>21</v>
      </c>
      <c r="L121">
        <v>29</v>
      </c>
      <c r="M121">
        <v>39</v>
      </c>
      <c r="N121">
        <v>71</v>
      </c>
      <c r="O121">
        <v>32</v>
      </c>
      <c r="P121">
        <v>10</v>
      </c>
      <c r="Q121">
        <v>8</v>
      </c>
      <c r="R121">
        <v>21</v>
      </c>
      <c r="S121">
        <v>8</v>
      </c>
      <c r="T121" t="s">
        <v>228</v>
      </c>
      <c r="U121">
        <v>0</v>
      </c>
      <c r="V121">
        <v>11</v>
      </c>
      <c r="W121">
        <v>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Mar 2018 to Feb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2019-03-19T17:35:48Z</dcterms:modified>
</cp:coreProperties>
</file>