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stats\Analysis_LLS\Post-16 Performance Measures\Learner Outcome Reports\LORs 1718\FE\Output\LORs - December Freeze\"/>
    </mc:Choice>
  </mc:AlternateContent>
  <workbookProtection workbookAlgorithmName="SHA-512" workbookHashValue="RLuCEZGX3HO45EGmDNHG4u8Jth2lCiEZCIHZ2GB80JVyQtIRftGDNmhyj21oKHAJbbPeHDUmUxkAwwndqcsm6w==" workbookSaltValue="+7osdVay0zwrTd+dnQPjlw==" workbookSpinCount="100000" lockStructure="1"/>
  <bookViews>
    <workbookView xWindow="-15" yWindow="6015" windowWidth="25230" windowHeight="6075"/>
  </bookViews>
  <sheets>
    <sheet name="Understanding the data" sheetId="24" r:id="rId1"/>
    <sheet name="Explanatory notes" sheetId="25" r:id="rId2"/>
    <sheet name="Select FEI" sheetId="22" r:id="rId3"/>
    <sheet name="LOR (SSA)" sheetId="17" r:id="rId4"/>
    <sheet name="LOR (Level)" sheetId="23" r:id="rId5"/>
    <sheet name="Data" sheetId="16" state="hidden" r:id="rId6"/>
    <sheet name="Providers" sheetId="18" state="hidden" r:id="rId7"/>
  </sheets>
  <definedNames>
    <definedName name="_xlnm.Print_Area" localSheetId="1">'Explanatory notes'!$A$1:$A$165</definedName>
    <definedName name="_xlnm.Print_Area" localSheetId="4">'LOR (Level)'!$A$1:$O$70</definedName>
    <definedName name="_xlnm.Print_Area" localSheetId="3">'LOR (SSA)'!$A$1:$Q$68</definedName>
    <definedName name="_xlnm.Print_Area" localSheetId="0">'Understanding the data'!$A$1:$A$93</definedName>
  </definedNames>
  <calcPr calcId="162913"/>
</workbook>
</file>

<file path=xl/calcChain.xml><?xml version="1.0" encoding="utf-8"?>
<calcChain xmlns="http://schemas.openxmlformats.org/spreadsheetml/2006/main">
  <c r="A1" i="23" l="1"/>
  <c r="M33" i="23" l="1"/>
  <c r="T12" i="23"/>
  <c r="U9" i="23"/>
  <c r="V6" i="23"/>
  <c r="T4" i="23"/>
  <c r="AA14" i="23"/>
  <c r="U13" i="23"/>
  <c r="V10" i="23"/>
  <c r="T8" i="23"/>
  <c r="U5" i="23"/>
  <c r="M5" i="23"/>
  <c r="M4" i="23"/>
  <c r="C20" i="23"/>
  <c r="E19" i="23"/>
  <c r="E22" i="23"/>
  <c r="G20" i="23"/>
  <c r="K18" i="23"/>
  <c r="K20" i="23"/>
  <c r="K22" i="23"/>
  <c r="O19" i="23"/>
  <c r="O21" i="23"/>
  <c r="M28" i="23"/>
  <c r="M30" i="23"/>
  <c r="M32" i="23"/>
  <c r="M34" i="23"/>
  <c r="M36" i="23"/>
  <c r="M38" i="23"/>
  <c r="M40" i="23"/>
  <c r="M42" i="23"/>
  <c r="M44" i="23"/>
  <c r="M46" i="23"/>
  <c r="M48" i="23"/>
  <c r="M50" i="23"/>
  <c r="M52" i="23"/>
  <c r="C19" i="23"/>
  <c r="C22" i="23"/>
  <c r="E20" i="23"/>
  <c r="G19" i="23"/>
  <c r="G22" i="23"/>
  <c r="K19" i="23"/>
  <c r="K21" i="23"/>
  <c r="O18" i="23"/>
  <c r="O20" i="23"/>
  <c r="O22" i="23"/>
  <c r="M29" i="23"/>
  <c r="M31" i="23"/>
  <c r="M35" i="23"/>
  <c r="M37" i="23"/>
  <c r="M39" i="23"/>
  <c r="M41" i="23"/>
  <c r="M43" i="23"/>
  <c r="M45" i="23"/>
  <c r="M47" i="23"/>
  <c r="M49" i="23"/>
  <c r="M51" i="23"/>
  <c r="M53" i="23"/>
  <c r="M6" i="23"/>
  <c r="A1" i="17"/>
  <c r="W12" i="17" l="1"/>
  <c r="X9" i="17"/>
  <c r="Y6" i="17"/>
  <c r="W4" i="17"/>
  <c r="AD14" i="17"/>
  <c r="X13" i="17"/>
  <c r="Y10" i="17"/>
  <c r="W8" i="17"/>
  <c r="X5" i="17"/>
  <c r="Z14" i="23"/>
  <c r="X14" i="23"/>
  <c r="Y14" i="23"/>
  <c r="W14" i="23"/>
  <c r="O5" i="17"/>
  <c r="G19" i="17"/>
  <c r="C22" i="17"/>
  <c r="K19" i="17"/>
  <c r="O18" i="17"/>
  <c r="O22" i="17"/>
  <c r="I31" i="17"/>
  <c r="I35" i="17"/>
  <c r="I40" i="17"/>
  <c r="I48" i="17"/>
  <c r="K32" i="17"/>
  <c r="K40" i="17"/>
  <c r="K48" i="17"/>
  <c r="C19" i="17"/>
  <c r="E20" i="17"/>
  <c r="G22" i="17"/>
  <c r="K21" i="17"/>
  <c r="O20" i="17"/>
  <c r="I29" i="17"/>
  <c r="I33" i="17"/>
  <c r="I37" i="17"/>
  <c r="I44" i="17"/>
  <c r="K28" i="17"/>
  <c r="K36" i="17"/>
  <c r="K44" i="17"/>
  <c r="O28" i="17"/>
  <c r="O32" i="17"/>
  <c r="O36" i="17"/>
  <c r="O40" i="17"/>
  <c r="O44" i="17"/>
  <c r="O48" i="17"/>
  <c r="O4" i="17"/>
  <c r="O6" i="17"/>
  <c r="E19" i="17"/>
  <c r="C20" i="17"/>
  <c r="G20" i="17"/>
  <c r="E22" i="17"/>
  <c r="K18" i="17"/>
  <c r="K20" i="17"/>
  <c r="K22" i="17"/>
  <c r="O19" i="17"/>
  <c r="O21" i="17"/>
  <c r="I28" i="17"/>
  <c r="I30" i="17"/>
  <c r="I32" i="17"/>
  <c r="I34" i="17"/>
  <c r="I36" i="17"/>
  <c r="I38" i="17"/>
  <c r="I42" i="17"/>
  <c r="I46" i="17"/>
  <c r="I50" i="17"/>
  <c r="K30" i="17"/>
  <c r="K34" i="17"/>
  <c r="K38" i="17"/>
  <c r="K42" i="17"/>
  <c r="K46" i="17"/>
  <c r="K50" i="17"/>
  <c r="O30" i="17"/>
  <c r="O34" i="17"/>
  <c r="O38" i="17"/>
  <c r="O42" i="17"/>
  <c r="O46" i="17"/>
  <c r="O50" i="17"/>
  <c r="I39" i="17"/>
  <c r="I41" i="17"/>
  <c r="I43" i="17"/>
  <c r="I45" i="17"/>
  <c r="I47" i="17"/>
  <c r="I49" i="17"/>
  <c r="I51" i="17"/>
  <c r="K29" i="17"/>
  <c r="K31" i="17"/>
  <c r="K33" i="17"/>
  <c r="K35" i="17"/>
  <c r="K37" i="17"/>
  <c r="K39" i="17"/>
  <c r="K41" i="17"/>
  <c r="K43" i="17"/>
  <c r="K45" i="17"/>
  <c r="K47" i="17"/>
  <c r="K49" i="17"/>
  <c r="K51" i="17"/>
  <c r="O29" i="17"/>
  <c r="O31" i="17"/>
  <c r="O33" i="17"/>
  <c r="O35" i="17"/>
  <c r="O37" i="17"/>
  <c r="O39" i="17"/>
  <c r="O41" i="17"/>
  <c r="O43" i="17"/>
  <c r="O45" i="17"/>
  <c r="O47" i="17"/>
  <c r="O49" i="17"/>
  <c r="O51" i="17"/>
  <c r="AC14" i="17" l="1"/>
  <c r="AA14" i="17"/>
  <c r="AB14" i="17"/>
  <c r="Z14" i="17"/>
</calcChain>
</file>

<file path=xl/sharedStrings.xml><?xml version="1.0" encoding="utf-8"?>
<sst xmlns="http://schemas.openxmlformats.org/spreadsheetml/2006/main" count="671" uniqueCount="214">
  <si>
    <t>Qualification type</t>
  </si>
  <si>
    <t>Success rate</t>
  </si>
  <si>
    <t>National Comparator</t>
  </si>
  <si>
    <t>All main qualifications</t>
  </si>
  <si>
    <t>Sector success rate</t>
  </si>
  <si>
    <t>Completion</t>
  </si>
  <si>
    <t>Attainment</t>
  </si>
  <si>
    <t>Success</t>
  </si>
  <si>
    <t>2015/16</t>
  </si>
  <si>
    <t>Age and gender</t>
  </si>
  <si>
    <t>16-18</t>
  </si>
  <si>
    <t>19+</t>
  </si>
  <si>
    <t>All Ages</t>
  </si>
  <si>
    <t>Ethnicity</t>
  </si>
  <si>
    <t>Deprivation of domicile</t>
  </si>
  <si>
    <t xml:space="preserve">White </t>
  </si>
  <si>
    <t xml:space="preserve">Most Deprived </t>
  </si>
  <si>
    <t xml:space="preserve">Male </t>
  </si>
  <si>
    <t xml:space="preserve">Black </t>
  </si>
  <si>
    <t xml:space="preserve">Female </t>
  </si>
  <si>
    <t xml:space="preserve">Asian </t>
  </si>
  <si>
    <t xml:space="preserve">Mixed </t>
  </si>
  <si>
    <t xml:space="preserve">Total </t>
  </si>
  <si>
    <t xml:space="preserve">Other </t>
  </si>
  <si>
    <t>Least Deprived</t>
  </si>
  <si>
    <t>Sector Subject Area</t>
  </si>
  <si>
    <r>
      <t>Volume of Provision</t>
    </r>
    <r>
      <rPr>
        <b/>
        <vertAlign val="superscript"/>
        <sz val="12"/>
        <rFont val="Arial"/>
        <family val="2"/>
      </rPr>
      <t>1</t>
    </r>
  </si>
  <si>
    <t>Success Rate
(Main Quals)</t>
  </si>
  <si>
    <t>Success Rate
(All Quals)</t>
  </si>
  <si>
    <t xml:space="preserve">    1: Health, Public Services and Care </t>
  </si>
  <si>
    <t xml:space="preserve">    2: Science and Mathematics </t>
  </si>
  <si>
    <t xml:space="preserve">    3: Agriculture, Horticulture and Animal Care </t>
  </si>
  <si>
    <t xml:space="preserve">    4: Engineering and Manufacturing Technologies </t>
  </si>
  <si>
    <t xml:space="preserve">    5: Construction, Planning and the Built Environment </t>
  </si>
  <si>
    <t xml:space="preserve">    6: Information and Communication Technology </t>
  </si>
  <si>
    <t xml:space="preserve">    7: Retail and Commercial Enterprise </t>
  </si>
  <si>
    <t xml:space="preserve">           7(a): Retailing and Customer Service </t>
  </si>
  <si>
    <t xml:space="preserve">           7(b): Hair and Beauty </t>
  </si>
  <si>
    <t xml:space="preserve">           7(c): Hospitality and Catering </t>
  </si>
  <si>
    <t xml:space="preserve">    8: Leisure, Travel and Tourism </t>
  </si>
  <si>
    <t xml:space="preserve">    9: Arts, Media and Publishing </t>
  </si>
  <si>
    <t xml:space="preserve">           9(a): Performing Arts </t>
  </si>
  <si>
    <t xml:space="preserve">           9(b): Art and Design </t>
  </si>
  <si>
    <t xml:space="preserve">    10: History, Philosophy and Theology </t>
  </si>
  <si>
    <t xml:space="preserve">    11: Social Sciences </t>
  </si>
  <si>
    <t xml:space="preserve">    12: Languages, Literature and Culture </t>
  </si>
  <si>
    <t xml:space="preserve">    13: Education and Training </t>
  </si>
  <si>
    <t xml:space="preserve">    14: Preparation for Life and Work </t>
  </si>
  <si>
    <t xml:space="preserve">           14(a): Independent Living Skills </t>
  </si>
  <si>
    <t xml:space="preserve">           14(b): Adult Basic Education </t>
  </si>
  <si>
    <t xml:space="preserve">           14(c): Foundation for Work </t>
  </si>
  <si>
    <t xml:space="preserve">           14(d): English for Speakers of Other Languages </t>
  </si>
  <si>
    <t xml:space="preserve">    15: Business, Administration and Law </t>
  </si>
  <si>
    <t>X</t>
  </si>
  <si>
    <t>Note: For sector subject areas/qualification types with fewer than 10 learning activities, the figures within the table have been suppressed and</t>
  </si>
  <si>
    <t>replaced with a '*'</t>
  </si>
  <si>
    <t>Categorisation scales:</t>
  </si>
  <si>
    <t>85% or above</t>
  </si>
  <si>
    <t>75% - 84%</t>
  </si>
  <si>
    <t>65% - 74%</t>
  </si>
  <si>
    <t>Below 65%</t>
  </si>
  <si>
    <r>
      <t xml:space="preserve">1 </t>
    </r>
    <r>
      <rPr>
        <sz val="12"/>
        <rFont val="Arial"/>
        <family val="2"/>
      </rPr>
      <t>Proportion of terminated main qualifications undertaken as part of full-time learning programmes in each Sector Subject Area</t>
    </r>
  </si>
  <si>
    <r>
      <t xml:space="preserve">1 </t>
    </r>
    <r>
      <rPr>
        <sz val="12"/>
        <rFont val="Arial"/>
        <family val="2"/>
      </rPr>
      <t>undertaken as part of full-time learning programmes</t>
    </r>
  </si>
  <si>
    <r>
      <t xml:space="preserve">2 </t>
    </r>
    <r>
      <rPr>
        <sz val="12"/>
        <rFont val="Arial"/>
        <family val="2"/>
      </rPr>
      <t>including NVQs, Diplomas, Extended Diplomas</t>
    </r>
  </si>
  <si>
    <r>
      <t xml:space="preserve">3 </t>
    </r>
    <r>
      <rPr>
        <sz val="12"/>
        <rFont val="Arial"/>
        <family val="2"/>
      </rPr>
      <t>Including GCSEs; AS/A/A2 Levels; Access Certificates/Diplomas</t>
    </r>
  </si>
  <si>
    <r>
      <t>Vocational qualifications</t>
    </r>
    <r>
      <rPr>
        <vertAlign val="superscript"/>
        <sz val="12"/>
        <color indexed="8"/>
        <rFont val="Arial"/>
        <family val="2"/>
      </rPr>
      <t>2</t>
    </r>
  </si>
  <si>
    <r>
      <t>Academic qualifications</t>
    </r>
    <r>
      <rPr>
        <vertAlign val="superscript"/>
        <sz val="12"/>
        <color indexed="8"/>
        <rFont val="Arial"/>
        <family val="2"/>
      </rPr>
      <t>3</t>
    </r>
  </si>
  <si>
    <t>Excludes the new Welsh Baccalaureate and Skills Challenge Certificate qualifications introduced in September 2015</t>
  </si>
  <si>
    <t>INSTITUTION NAME: BRIDGEND COLLEGE</t>
  </si>
  <si>
    <t>INSTITUTION NAME: COLEG SIR GAR</t>
  </si>
  <si>
    <t>INSTITUTION NAME: COLEG GWENT</t>
  </si>
  <si>
    <t>INSTITUTION NAME: GRWP LLANDRILLO MENAI</t>
  </si>
  <si>
    <t>INSTITUTION NAME: MERTHYR TYDFIL COLLEGE</t>
  </si>
  <si>
    <t>INSTITUTION NAME: PEMBROKESHIRE COLLEGE</t>
  </si>
  <si>
    <t>INSTITUTION NAME: ST DAVID'S SIXTH FORM COLLEGE</t>
  </si>
  <si>
    <t>INSTITUTION NAME: GOWER COLLEGE SWANSEA</t>
  </si>
  <si>
    <t>INSTITUTION NAME: CARDIFF AND VALE COLLEGE</t>
  </si>
  <si>
    <t>INSTITUTION NAME: COLEG CAMBRIA</t>
  </si>
  <si>
    <t>INSTITUTION NAME: COLEG Y CYMOEDD</t>
  </si>
  <si>
    <t>INSTITUTION NAME: GRWP NPTC GROUP</t>
  </si>
  <si>
    <t>prov name</t>
  </si>
  <si>
    <t>Voc (main quals)</t>
  </si>
  <si>
    <t>Acad (main quals)</t>
  </si>
  <si>
    <t>All (main quals)</t>
  </si>
  <si>
    <t>Male 16-18</t>
  </si>
  <si>
    <t>Male 19+</t>
  </si>
  <si>
    <t>Male - All</t>
  </si>
  <si>
    <t>Female 16-18</t>
  </si>
  <si>
    <t>Female 19+</t>
  </si>
  <si>
    <t>Female - All</t>
  </si>
  <si>
    <t>Total 16-18</t>
  </si>
  <si>
    <t>Total 19+</t>
  </si>
  <si>
    <t>Total - All</t>
  </si>
  <si>
    <t>White</t>
  </si>
  <si>
    <t>Black</t>
  </si>
  <si>
    <t>Asian</t>
  </si>
  <si>
    <t>Mixed</t>
  </si>
  <si>
    <t>Other</t>
  </si>
  <si>
    <t>Comp</t>
  </si>
  <si>
    <t>Att</t>
  </si>
  <si>
    <t>Succ</t>
  </si>
  <si>
    <t>Main quals</t>
  </si>
  <si>
    <t>All Quals</t>
  </si>
  <si>
    <t>Vol of provision</t>
  </si>
  <si>
    <r>
      <t>2</t>
    </r>
    <r>
      <rPr>
        <sz val="12"/>
        <rFont val="Arial"/>
        <family val="2"/>
      </rPr>
      <t xml:space="preserve"> Formerly known as OCNs</t>
    </r>
  </si>
  <si>
    <r>
      <t xml:space="preserve">1 </t>
    </r>
    <r>
      <rPr>
        <sz val="12"/>
        <rFont val="Arial"/>
        <family val="2"/>
      </rPr>
      <t>Includes QCF qualifications that directly replace NVQs</t>
    </r>
  </si>
  <si>
    <t xml:space="preserve">Other Short </t>
  </si>
  <si>
    <t>Other levels</t>
  </si>
  <si>
    <r>
      <t>Quality Assured Lifelong Learning</t>
    </r>
    <r>
      <rPr>
        <vertAlign val="superscript"/>
        <sz val="12"/>
        <rFont val="Arial"/>
        <family val="2"/>
      </rPr>
      <t>2</t>
    </r>
  </si>
  <si>
    <t>Key Skills / Essential Skills Wales</t>
  </si>
  <si>
    <t>Diploma</t>
  </si>
  <si>
    <t>Certificate</t>
  </si>
  <si>
    <t>Award</t>
  </si>
  <si>
    <r>
      <t>NVQ</t>
    </r>
    <r>
      <rPr>
        <vertAlign val="superscript"/>
        <sz val="12"/>
        <rFont val="Arial"/>
        <family val="2"/>
      </rPr>
      <t>1</t>
    </r>
  </si>
  <si>
    <t>A/AS/A2 level</t>
  </si>
  <si>
    <t>Level 3</t>
  </si>
  <si>
    <t>GCSE/VCE</t>
  </si>
  <si>
    <t>Level 2</t>
  </si>
  <si>
    <t xml:space="preserve">Level 1 </t>
  </si>
  <si>
    <t>Entry Level</t>
  </si>
  <si>
    <t>Success Rate</t>
  </si>
  <si>
    <t>Level</t>
  </si>
  <si>
    <t>Level 1</t>
  </si>
  <si>
    <t xml:space="preserve">Other short </t>
  </si>
  <si>
    <t>When a FEI is selected the tabs LOR (SSA) and LOR (Level) are updated to show that institution's data.</t>
  </si>
  <si>
    <t>Dark Green</t>
  </si>
  <si>
    <t>Green</t>
  </si>
  <si>
    <t>Orange</t>
  </si>
  <si>
    <t>Red</t>
  </si>
  <si>
    <t>Chart data:</t>
  </si>
  <si>
    <t>2016/17</t>
  </si>
  <si>
    <t>Learner Outcomes Reports for further education</t>
  </si>
  <si>
    <t>Understanding the data</t>
  </si>
  <si>
    <t>Introduction</t>
  </si>
  <si>
    <t>What are Learner Outcomes Reports?</t>
  </si>
  <si>
    <t>Reading the reports</t>
  </si>
  <si>
    <r>
      <t>·</t>
    </r>
    <r>
      <rPr>
        <sz val="7"/>
        <color theme="1"/>
        <rFont val="Times New Roman"/>
        <family val="1"/>
      </rPr>
      <t xml:space="preserve">        </t>
    </r>
    <r>
      <rPr>
        <b/>
        <sz val="12"/>
        <color theme="1"/>
        <rFont val="Arial"/>
        <family val="2"/>
      </rPr>
      <t>Completion</t>
    </r>
    <r>
      <rPr>
        <sz val="12"/>
        <rFont val="Arial"/>
        <family val="2"/>
      </rPr>
      <t xml:space="preserve">: of all the learning activities which started, how many were completed (the learner was still there at the end of the course)? </t>
    </r>
  </si>
  <si>
    <r>
      <t>·</t>
    </r>
    <r>
      <rPr>
        <sz val="7"/>
        <color theme="1"/>
        <rFont val="Times New Roman"/>
        <family val="1"/>
      </rPr>
      <t xml:space="preserve">        </t>
    </r>
    <r>
      <rPr>
        <b/>
        <sz val="12"/>
        <color theme="1"/>
        <rFont val="Arial"/>
        <family val="2"/>
      </rPr>
      <t>Attainment</t>
    </r>
    <r>
      <rPr>
        <sz val="12"/>
        <rFont val="Arial"/>
        <family val="2"/>
      </rPr>
      <t xml:space="preserve">: of the learning activities which were </t>
    </r>
    <r>
      <rPr>
        <u/>
        <sz val="12"/>
        <color theme="1"/>
        <rFont val="Arial"/>
        <family val="2"/>
      </rPr>
      <t>completed</t>
    </r>
    <r>
      <rPr>
        <sz val="12"/>
        <rFont val="Arial"/>
        <family val="2"/>
      </rPr>
      <t>, how many resulted in the learner achieving the qualification they were aiming for?</t>
    </r>
  </si>
  <si>
    <r>
      <t>·</t>
    </r>
    <r>
      <rPr>
        <sz val="7"/>
        <color theme="1"/>
        <rFont val="Times New Roman"/>
        <family val="1"/>
      </rPr>
      <t xml:space="preserve">        </t>
    </r>
    <r>
      <rPr>
        <b/>
        <sz val="12"/>
        <color theme="1"/>
        <rFont val="Arial"/>
        <family val="2"/>
      </rPr>
      <t>Success</t>
    </r>
    <r>
      <rPr>
        <sz val="12"/>
        <rFont val="Arial"/>
        <family val="2"/>
      </rPr>
      <t xml:space="preserve">: this combines completion and attainment into a single overall measure: of all learning activities that were </t>
    </r>
    <r>
      <rPr>
        <u/>
        <sz val="12"/>
        <color theme="1"/>
        <rFont val="Arial"/>
        <family val="2"/>
      </rPr>
      <t>started</t>
    </r>
    <r>
      <rPr>
        <sz val="12"/>
        <rFont val="Arial"/>
        <family val="2"/>
      </rPr>
      <t>, how many were successfully completed and achieved?</t>
    </r>
  </si>
  <si>
    <t>Chart/Table</t>
  </si>
  <si>
    <r>
      <t>§</t>
    </r>
    <r>
      <rPr>
        <sz val="7"/>
        <color theme="1"/>
        <rFont val="Times New Roman"/>
        <family val="1"/>
      </rPr>
      <t xml:space="preserve">  </t>
    </r>
    <r>
      <rPr>
        <sz val="12"/>
        <rFont val="Arial"/>
        <family val="2"/>
      </rPr>
      <t>vocational qualifications (for example NVQs, Diplomas, Extended Diplomas); and</t>
    </r>
  </si>
  <si>
    <r>
      <t>§</t>
    </r>
    <r>
      <rPr>
        <sz val="7"/>
        <color theme="1"/>
        <rFont val="Times New Roman"/>
        <family val="1"/>
      </rPr>
      <t xml:space="preserve">  </t>
    </r>
    <r>
      <rPr>
        <sz val="12"/>
        <rFont val="Arial"/>
        <family val="2"/>
      </rPr>
      <t>academic qualifications (for example GCSEs; AS/A/A2 Levels; Access Certificates/Diplomas).</t>
    </r>
  </si>
  <si>
    <t>Contextual learner data</t>
  </si>
  <si>
    <t>Success rate breakdowns</t>
  </si>
  <si>
    <r>
      <t>·</t>
    </r>
    <r>
      <rPr>
        <sz val="7"/>
        <color theme="1"/>
        <rFont val="Times New Roman"/>
        <family val="1"/>
      </rPr>
      <t xml:space="preserve">        </t>
    </r>
    <r>
      <rPr>
        <sz val="12"/>
        <rFont val="Arial"/>
        <family val="2"/>
      </rPr>
      <t>by the level and type of qualification (eg A Level, NVQ, National Diploma); and</t>
    </r>
  </si>
  <si>
    <r>
      <t>·</t>
    </r>
    <r>
      <rPr>
        <sz val="7"/>
        <color theme="1"/>
        <rFont val="Times New Roman"/>
        <family val="1"/>
      </rPr>
      <t xml:space="preserve">        </t>
    </r>
    <r>
      <rPr>
        <sz val="12"/>
        <rFont val="Arial"/>
        <family val="2"/>
      </rPr>
      <t>by subject area (eg Science and Mathematics, Information and Communications Technology, Hair and Beauty).</t>
    </r>
  </si>
  <si>
    <t>For further information</t>
  </si>
  <si>
    <t>Quality and Effectiveness Framework</t>
  </si>
  <si>
    <t>Explanatory notes for institutions</t>
  </si>
  <si>
    <t>Section 1: summary charts</t>
  </si>
  <si>
    <t>Chart A</t>
  </si>
  <si>
    <t>Table B</t>
  </si>
  <si>
    <t>Section 2: contextual information</t>
  </si>
  <si>
    <t>Deprivation</t>
  </si>
  <si>
    <t>Section 3: qualification type breakdown</t>
  </si>
  <si>
    <t xml:space="preserve"> </t>
  </si>
  <si>
    <r>
      <t>·</t>
    </r>
    <r>
      <rPr>
        <sz val="7"/>
        <color theme="1"/>
        <rFont val="Times New Roman"/>
        <family val="1"/>
      </rPr>
      <t xml:space="preserve">        </t>
    </r>
    <r>
      <rPr>
        <sz val="12"/>
        <rFont val="Arial"/>
        <family val="2"/>
      </rPr>
      <t>vocational qualifications - which includes NVQs, Diplomas, Extended Diplomas; and</t>
    </r>
  </si>
  <si>
    <r>
      <t>·</t>
    </r>
    <r>
      <rPr>
        <sz val="7"/>
        <color theme="1"/>
        <rFont val="Times New Roman"/>
        <family val="1"/>
      </rPr>
      <t xml:space="preserve">        </t>
    </r>
    <r>
      <rPr>
        <sz val="12"/>
        <rFont val="Arial"/>
        <family val="2"/>
      </rPr>
      <t>academic qualifications -  which includes GCSEs; AS/A/A2 Levels; Access Certificates/Diplomas.</t>
    </r>
  </si>
  <si>
    <r>
      <t>Section 4</t>
    </r>
    <r>
      <rPr>
        <sz val="12"/>
        <rFont val="Arial"/>
        <family val="2"/>
      </rPr>
      <t xml:space="preserve">:  </t>
    </r>
    <r>
      <rPr>
        <b/>
        <sz val="12"/>
        <color theme="1"/>
        <rFont val="Arial"/>
        <family val="2"/>
      </rPr>
      <t>Sector Subject Area breakdown</t>
    </r>
  </si>
  <si>
    <t>For further information, please email post16quality@gov.wales</t>
  </si>
  <si>
    <t>Contextual learner data - 2017/18</t>
  </si>
  <si>
    <t>National Comparator 2017/18
 (Main Quals)</t>
  </si>
  <si>
    <t>National Comparator 2017/18
(All Quals)</t>
  </si>
  <si>
    <r>
      <t>Success rates for main qualifications</t>
    </r>
    <r>
      <rPr>
        <b/>
        <vertAlign val="superscript"/>
        <sz val="13"/>
        <rFont val="Arial"/>
        <family val="2"/>
      </rPr>
      <t>1</t>
    </r>
    <r>
      <rPr>
        <b/>
        <sz val="13"/>
        <rFont val="Arial"/>
        <family val="2"/>
      </rPr>
      <t xml:space="preserve"> - 2017/18</t>
    </r>
  </si>
  <si>
    <t>National Comparator 2017/18</t>
  </si>
  <si>
    <t xml:space="preserve">2017/18 Learner Outcomes Reports (further education): </t>
  </si>
  <si>
    <t>2017/18</t>
  </si>
  <si>
    <r>
      <t>·</t>
    </r>
    <r>
      <rPr>
        <sz val="7"/>
        <color theme="1"/>
        <rFont val="Times New Roman"/>
        <family val="1"/>
      </rPr>
      <t xml:space="preserve">        </t>
    </r>
    <r>
      <rPr>
        <sz val="12"/>
        <rFont val="Arial"/>
        <family val="2"/>
      </rPr>
      <t>were expected to complete during 2017/18 (LA10); or</t>
    </r>
  </si>
  <si>
    <r>
      <t>·</t>
    </r>
    <r>
      <rPr>
        <sz val="7"/>
        <color theme="1"/>
        <rFont val="Times New Roman"/>
        <family val="1"/>
      </rPr>
      <t xml:space="preserve">        </t>
    </r>
    <r>
      <rPr>
        <sz val="12"/>
        <rFont val="Arial"/>
        <family val="2"/>
      </rPr>
      <t>were expected to complete prior to 2017/18 but which terminated during 2017/18 (LA30).</t>
    </r>
  </si>
  <si>
    <r>
      <t>1.</t>
    </r>
    <r>
      <rPr>
        <sz val="7"/>
        <color theme="1"/>
        <rFont val="Times New Roman"/>
        <family val="1"/>
      </rPr>
      <t xml:space="preserve">     </t>
    </r>
    <r>
      <rPr>
        <sz val="12"/>
        <rFont val="Arial"/>
        <family val="2"/>
      </rPr>
      <t>The Welsh Government has published annual performance indicators for further education since 2011.  This guidance explains what information is covered by the indicators, how they are calculated and how to interpret our reports.</t>
    </r>
  </si>
  <si>
    <r>
      <t>2.</t>
    </r>
    <r>
      <rPr>
        <sz val="7"/>
        <color theme="1"/>
        <rFont val="Times New Roman"/>
        <family val="1"/>
      </rPr>
      <t xml:space="preserve">     </t>
    </r>
    <r>
      <rPr>
        <sz val="12"/>
        <rFont val="Arial"/>
        <family val="2"/>
      </rPr>
      <t>Learner Outcomes Reports, or LORs, are designed to give an overview of learners’ completion and attainment rates in each further education institution in Wales.  They are a ‘snapshot’ which show statistics for a particular year, but they also include trend information which shows how learner outcomes have changed over a three-year period.  The statistics are all based on information provided to us by institutions.</t>
    </r>
  </si>
  <si>
    <r>
      <t>3.</t>
    </r>
    <r>
      <rPr>
        <sz val="7"/>
        <color theme="1"/>
        <rFont val="Times New Roman"/>
        <family val="1"/>
      </rPr>
      <t xml:space="preserve">     </t>
    </r>
    <r>
      <rPr>
        <sz val="12"/>
        <rFont val="Arial"/>
        <family val="2"/>
      </rPr>
      <t>The LORs cover an academic year, which runs from 1 August – 31 July.  There is a few months’ delay in publishing the reports, to give learning providers time to enter their data, check it and for analysis to be carried out, so reports are usually published in the spring following the academic year they relate to.</t>
    </r>
  </si>
  <si>
    <r>
      <t>4.</t>
    </r>
    <r>
      <rPr>
        <sz val="7"/>
        <color theme="1"/>
        <rFont val="Times New Roman"/>
        <family val="1"/>
      </rPr>
      <t xml:space="preserve">     </t>
    </r>
    <r>
      <rPr>
        <sz val="12"/>
        <rFont val="Arial"/>
        <family val="2"/>
      </rPr>
      <t>We have three performance measures for further education.  All of them are based on learning activities, or courses (such as A Levels or NVQs) – a learner might do several different learning activities, and each one will be measured separately.</t>
    </r>
  </si>
  <si>
    <r>
      <t>5.</t>
    </r>
    <r>
      <rPr>
        <sz val="7"/>
        <color theme="1"/>
        <rFont val="Times New Roman"/>
        <family val="1"/>
      </rPr>
      <t xml:space="preserve">     </t>
    </r>
    <r>
      <rPr>
        <sz val="12"/>
        <rFont val="Arial"/>
        <family val="2"/>
      </rPr>
      <t>The measures are:</t>
    </r>
  </si>
  <si>
    <r>
      <t>6.</t>
    </r>
    <r>
      <rPr>
        <sz val="7"/>
        <color theme="1"/>
        <rFont val="Times New Roman"/>
        <family val="1"/>
      </rPr>
      <t xml:space="preserve">     </t>
    </r>
    <r>
      <rPr>
        <sz val="12"/>
        <rFont val="Arial"/>
        <family val="2"/>
      </rPr>
      <t xml:space="preserve">The first part of the report shows trends in performance for the past three years.  </t>
    </r>
  </si>
  <si>
    <r>
      <t>7.</t>
    </r>
    <r>
      <rPr>
        <sz val="7"/>
        <color theme="1"/>
        <rFont val="Times New Roman"/>
        <family val="1"/>
      </rPr>
      <t xml:space="preserve">     </t>
    </r>
    <r>
      <rPr>
        <sz val="12"/>
        <rFont val="Arial"/>
        <family val="2"/>
      </rPr>
      <t>This chart shows three year trends in completion, attainment and success rates for learning activities.  The horizontal line shows the current ‘national comparator’ for learning activity success – the average rate achieved for all learning activities across all further education institutions in Wales.</t>
    </r>
  </si>
  <si>
    <r>
      <t>8.</t>
    </r>
    <r>
      <rPr>
        <sz val="7"/>
        <color theme="1"/>
        <rFont val="Times New Roman"/>
        <family val="1"/>
      </rPr>
      <t xml:space="preserve">     </t>
    </r>
    <r>
      <rPr>
        <sz val="12"/>
        <rFont val="Arial"/>
        <family val="2"/>
      </rPr>
      <t xml:space="preserve">For the most recent year, we use </t>
    </r>
    <r>
      <rPr>
        <b/>
        <sz val="12"/>
        <color theme="1"/>
        <rFont val="Arial"/>
        <family val="2"/>
      </rPr>
      <t>‘traffic lights’</t>
    </r>
    <r>
      <rPr>
        <sz val="12"/>
        <rFont val="Arial"/>
        <family val="2"/>
      </rPr>
      <t xml:space="preserve"> to compare performance to the targets we set.  The scale we use is:</t>
    </r>
  </si>
  <si>
    <r>
      <t>9.</t>
    </r>
    <r>
      <rPr>
        <sz val="7"/>
        <color theme="1"/>
        <rFont val="Times New Roman"/>
        <family val="1"/>
      </rPr>
      <t xml:space="preserve">     </t>
    </r>
    <r>
      <rPr>
        <sz val="12"/>
        <rFont val="Arial"/>
        <family val="2"/>
      </rPr>
      <t xml:space="preserve">The report also includes success rates for main qualifications, defined as those qualifications that make up the majority of the teaching time for the learner for example AS level, A-level, diploma or extended diploma. </t>
    </r>
  </si>
  <si>
    <r>
      <t>10.</t>
    </r>
    <r>
      <rPr>
        <sz val="7"/>
        <color theme="1"/>
        <rFont val="Times New Roman"/>
        <family val="1"/>
      </rPr>
      <t xml:space="preserve">  </t>
    </r>
    <r>
      <rPr>
        <sz val="12"/>
        <rFont val="Arial"/>
        <family val="2"/>
      </rPr>
      <t>These are split by:</t>
    </r>
  </si>
  <si>
    <r>
      <t>11.</t>
    </r>
    <r>
      <rPr>
        <sz val="7"/>
        <color theme="1"/>
        <rFont val="Times New Roman"/>
        <family val="1"/>
      </rPr>
      <t xml:space="preserve">  </t>
    </r>
    <r>
      <rPr>
        <sz val="12"/>
        <rFont val="Arial"/>
        <family val="2"/>
      </rPr>
      <t xml:space="preserve">This table shows success rates for main qualifications and the current ‘national comparators’.  </t>
    </r>
  </si>
  <si>
    <r>
      <t>12.</t>
    </r>
    <r>
      <rPr>
        <sz val="7"/>
        <color theme="1"/>
        <rFont val="Times New Roman"/>
        <family val="1"/>
      </rPr>
      <t xml:space="preserve">  </t>
    </r>
    <r>
      <rPr>
        <sz val="12"/>
        <rFont val="Arial"/>
        <family val="2"/>
      </rPr>
      <t>The second part of the LOR shows some background information on learners’ age, gender, ethnicity and levels of deprivation.  These are based on the profile of all learners who were studying at the institution in 2017/18.</t>
    </r>
  </si>
  <si>
    <r>
      <t>13.</t>
    </r>
    <r>
      <rPr>
        <sz val="7"/>
        <color theme="1"/>
        <rFont val="Times New Roman"/>
        <family val="1"/>
      </rPr>
      <t xml:space="preserve">  </t>
    </r>
    <r>
      <rPr>
        <sz val="12"/>
        <rFont val="Arial"/>
        <family val="2"/>
      </rPr>
      <t xml:space="preserve">The </t>
    </r>
    <r>
      <rPr>
        <b/>
        <sz val="12"/>
        <color theme="1"/>
        <rFont val="Arial"/>
        <family val="2"/>
      </rPr>
      <t>deprivation</t>
    </r>
    <r>
      <rPr>
        <sz val="12"/>
        <rFont val="Arial"/>
        <family val="2"/>
      </rPr>
      <t xml:space="preserve"> data is based on learners’ postcode, and uses the Welsh Index of Multiple Deprivation to divide learners into five bands, ranging from the most deprived to the least deprived.  The Index looks at a range of factors including social, health, housing and educational deprivation; these statistics therefore give an indication of whether the institution is working with a high proportion of learners from deprived areas, which may have an effect on success rates.</t>
    </r>
  </si>
  <si>
    <r>
      <t>14.</t>
    </r>
    <r>
      <rPr>
        <sz val="7"/>
        <color theme="1"/>
        <rFont val="Times New Roman"/>
        <family val="1"/>
      </rPr>
      <t xml:space="preserve">  </t>
    </r>
    <r>
      <rPr>
        <sz val="12"/>
        <rFont val="Arial"/>
        <family val="2"/>
      </rPr>
      <t>The last section of the LOR shows a more detailed breakdown of learning activity success rates.  These are calculated in the same way as the overall success rates shown in the charts at the beginning of the LOR, and are broken down in two ways:</t>
    </r>
  </si>
  <si>
    <r>
      <t>15.</t>
    </r>
    <r>
      <rPr>
        <sz val="7"/>
        <color theme="1"/>
        <rFont val="Times New Roman"/>
        <family val="1"/>
      </rPr>
      <t xml:space="preserve">  </t>
    </r>
    <r>
      <rPr>
        <sz val="12"/>
        <rFont val="Arial"/>
        <family val="2"/>
      </rPr>
      <t>This enables you to look at particular types of qualification or subjects that you’re interested in, and to see how the institution’s learner outcomes vary.  In some cases you may see that the success rates in a particular area are much higher or lower than the overall success rate for the institution.</t>
    </r>
  </si>
  <si>
    <r>
      <t>16.</t>
    </r>
    <r>
      <rPr>
        <sz val="7"/>
        <color theme="1"/>
        <rFont val="Times New Roman"/>
        <family val="1"/>
      </rPr>
      <t xml:space="preserve">  </t>
    </r>
    <r>
      <rPr>
        <sz val="12"/>
        <rFont val="Arial"/>
        <family val="2"/>
      </rPr>
      <t xml:space="preserve">The report also shows the national comparators (the average for all further education institutions in Wales, for that type of qualification or subject area).  These give background information so that you can see how well the institution has performed compared to the rest of Wales. </t>
    </r>
  </si>
  <si>
    <t>17.  If you have any questions, or any comments on the LORs, please email us at post16quality@gov.wales</t>
  </si>
  <si>
    <r>
      <t>1.</t>
    </r>
    <r>
      <rPr>
        <sz val="7"/>
        <color theme="1"/>
        <rFont val="Times New Roman"/>
        <family val="1"/>
      </rPr>
      <t xml:space="preserve">     </t>
    </r>
    <r>
      <rPr>
        <sz val="12"/>
        <rFont val="Arial"/>
        <family val="2"/>
      </rPr>
      <t>As part of the Quality and Effectiveness Framework for post-16 learning, Welsh Government has developed standard Learner Outcomes Reports (LORs) for further education institutions (FEIs).  This document provides detailed guidance for FEIs on the calculation of performance statistics which are included in LORs.</t>
    </r>
  </si>
  <si>
    <r>
      <t>2.</t>
    </r>
    <r>
      <rPr>
        <sz val="7"/>
        <color theme="1"/>
        <rFont val="Times New Roman"/>
        <family val="1"/>
      </rPr>
      <t xml:space="preserve">     </t>
    </r>
    <r>
      <rPr>
        <sz val="12"/>
        <rFont val="Arial"/>
        <family val="2"/>
      </rPr>
      <t>All of the LOR statistics are derived from the Lifelong Learning Wales Record (LLWR) and are based on an annual LLWR freeze.  For 2017/18, the freeze was taken on 20 December 2018.  All references in this document starting ‘LN’, ‘LP’, ‘LA’ or ‘AW’ relate to LLWR fields.  All activities recorded on the LLWR, funded and not funded are included in the LORs.</t>
    </r>
  </si>
  <si>
    <r>
      <t>3.</t>
    </r>
    <r>
      <rPr>
        <sz val="7"/>
        <color theme="1"/>
        <rFont val="Times New Roman"/>
        <family val="1"/>
      </rPr>
      <t xml:space="preserve">     </t>
    </r>
    <r>
      <rPr>
        <i/>
        <sz val="12"/>
        <color theme="1"/>
        <rFont val="Arial"/>
        <family val="2"/>
      </rPr>
      <t>Chart A</t>
    </r>
    <r>
      <rPr>
        <sz val="12"/>
        <rFont val="Arial"/>
        <family val="2"/>
      </rPr>
      <t xml:space="preserve"> is a summary chart which is designed to show an overview of trends in completion, attainment and success rates over a three-year period.  </t>
    </r>
  </si>
  <si>
    <r>
      <t>4</t>
    </r>
    <r>
      <rPr>
        <sz val="7"/>
        <color theme="1"/>
        <rFont val="Times New Roman"/>
        <family val="1"/>
      </rPr>
      <t xml:space="preserve"> .    </t>
    </r>
    <r>
      <rPr>
        <sz val="12"/>
        <rFont val="Arial"/>
        <family val="2"/>
      </rPr>
      <t>The learner cohort for all of the calculations is based on learning activities that:</t>
    </r>
  </si>
  <si>
    <r>
      <t>5.</t>
    </r>
    <r>
      <rPr>
        <sz val="7"/>
        <color theme="1"/>
        <rFont val="Times New Roman"/>
        <family val="1"/>
      </rPr>
      <t xml:space="preserve">     </t>
    </r>
    <r>
      <rPr>
        <sz val="12"/>
        <rFont val="Arial"/>
        <family val="2"/>
      </rPr>
      <t>Learning activities with an expected duration of 24 weeks or longer that terminated within eight weeks of commencing without completion are treated as early drop outs and excluded from all calculations.</t>
    </r>
  </si>
  <si>
    <r>
      <t>6.</t>
    </r>
    <r>
      <rPr>
        <sz val="7"/>
        <color theme="1"/>
        <rFont val="Times New Roman"/>
        <family val="1"/>
      </rPr>
      <t xml:space="preserve">     </t>
    </r>
    <r>
      <rPr>
        <i/>
        <sz val="12"/>
        <color theme="1"/>
        <rFont val="Arial"/>
        <family val="2"/>
      </rPr>
      <t>Chart A</t>
    </r>
    <r>
      <rPr>
        <sz val="12"/>
        <rFont val="Arial"/>
        <family val="2"/>
      </rPr>
      <t xml:space="preserve"> shows completion, attainment and success rates, defined as follows:</t>
    </r>
  </si>
  <si>
    <r>
      <t>7.</t>
    </r>
    <r>
      <rPr>
        <sz val="7"/>
        <color theme="1"/>
        <rFont val="Times New Roman"/>
        <family val="1"/>
      </rPr>
      <t xml:space="preserve">     </t>
    </r>
    <r>
      <rPr>
        <i/>
        <sz val="12"/>
        <color theme="1"/>
        <rFont val="Arial"/>
        <family val="2"/>
      </rPr>
      <t>Chart A</t>
    </r>
    <r>
      <rPr>
        <sz val="12"/>
        <rFont val="Arial"/>
        <family val="2"/>
      </rPr>
      <t xml:space="preserve"> also includes a trendline showing the national comparator for learning activity success, based on all learning activities.  </t>
    </r>
  </si>
  <si>
    <r>
      <t>8.</t>
    </r>
    <r>
      <rPr>
        <sz val="7"/>
        <color theme="1"/>
        <rFont val="Times New Roman"/>
        <family val="1"/>
      </rPr>
      <t xml:space="preserve">     </t>
    </r>
    <r>
      <rPr>
        <i/>
        <sz val="12"/>
        <color theme="1"/>
        <rFont val="Arial"/>
        <family val="2"/>
      </rPr>
      <t>Table B</t>
    </r>
    <r>
      <rPr>
        <sz val="12"/>
        <rFont val="Arial"/>
        <family val="2"/>
      </rPr>
      <t xml:space="preserve"> is a summary table of the success rates for main qualifications. Main qualifications are included for all programmes which are not coded using part-time or non-funded programmes in LP74, and derived from LA47 where the institution has coded the activity as ‘05’.  The table is split by:</t>
    </r>
  </si>
  <si>
    <r>
      <t>9.</t>
    </r>
    <r>
      <rPr>
        <sz val="7"/>
        <color theme="1"/>
        <rFont val="Times New Roman"/>
        <family val="1"/>
      </rPr>
      <t xml:space="preserve">     </t>
    </r>
    <r>
      <rPr>
        <sz val="12"/>
        <rFont val="Arial"/>
        <family val="2"/>
      </rPr>
      <t>The table also includes the respective national comparators.</t>
    </r>
  </si>
  <si>
    <r>
      <t>10.</t>
    </r>
    <r>
      <rPr>
        <sz val="7"/>
        <color theme="1"/>
        <rFont val="Times New Roman"/>
        <family val="1"/>
      </rPr>
      <t xml:space="preserve">  </t>
    </r>
    <r>
      <rPr>
        <sz val="12"/>
        <rFont val="Arial"/>
        <family val="2"/>
      </rPr>
      <t>The success rates in C</t>
    </r>
    <r>
      <rPr>
        <i/>
        <sz val="12"/>
        <color theme="1"/>
        <rFont val="Arial"/>
        <family val="2"/>
      </rPr>
      <t xml:space="preserve">hart A </t>
    </r>
    <r>
      <rPr>
        <sz val="12"/>
        <rFont val="Arial"/>
        <family val="2"/>
      </rPr>
      <t>and</t>
    </r>
    <r>
      <rPr>
        <i/>
        <sz val="12"/>
        <color theme="1"/>
        <rFont val="Arial"/>
        <family val="2"/>
      </rPr>
      <t xml:space="preserve"> Table B</t>
    </r>
    <r>
      <rPr>
        <sz val="12"/>
        <rFont val="Arial"/>
        <family val="2"/>
      </rPr>
      <t xml:space="preserve"> are ‘RAGed’ (red/amber/green) against a set of thresholds, shown in the table below:</t>
    </r>
  </si>
  <si>
    <r>
      <t>11.</t>
    </r>
    <r>
      <rPr>
        <sz val="7"/>
        <color theme="1"/>
        <rFont val="Times New Roman"/>
        <family val="1"/>
      </rPr>
      <t xml:space="preserve">  </t>
    </r>
    <r>
      <rPr>
        <sz val="12"/>
        <rFont val="Arial"/>
        <family val="2"/>
      </rPr>
      <t>The statistics are derived from LN15 (date of birth) and LN16 (gender).  A learner’s age group is calculated from their age as at 31 August in the year they started their learning activity; learners with an unknown date of birth are included in the 19+ age group.The totals include any learners who do not associate themselves with a binary gender identity of male or female.</t>
    </r>
  </si>
  <si>
    <r>
      <t>12.</t>
    </r>
    <r>
      <rPr>
        <sz val="7"/>
        <color theme="1"/>
        <rFont val="Times New Roman"/>
        <family val="1"/>
      </rPr>
      <t xml:space="preserve">  </t>
    </r>
    <r>
      <rPr>
        <sz val="12"/>
        <rFont val="Arial"/>
        <family val="2"/>
      </rPr>
      <t>The statistics are derived from LN17 (ethnic origin) and are grouped as follows:</t>
    </r>
  </si>
  <si>
    <r>
      <t>13.</t>
    </r>
    <r>
      <rPr>
        <sz val="7"/>
        <color theme="1"/>
        <rFont val="Times New Roman"/>
        <family val="1"/>
      </rPr>
      <t xml:space="preserve">  </t>
    </r>
    <r>
      <rPr>
        <sz val="12"/>
        <rFont val="Arial"/>
        <family val="2"/>
      </rPr>
      <t xml:space="preserve">Percentages are calculated as a proportion of learners with </t>
    </r>
    <r>
      <rPr>
        <i/>
        <sz val="12"/>
        <color theme="1"/>
        <rFont val="Arial"/>
        <family val="2"/>
      </rPr>
      <t>known</t>
    </r>
    <r>
      <rPr>
        <sz val="12"/>
        <rFont val="Arial"/>
        <family val="2"/>
      </rPr>
      <t xml:space="preserve"> ethnicity (i.e. excluding those learners where LN17 = 90 or 99). </t>
    </r>
  </si>
  <si>
    <r>
      <t>14.</t>
    </r>
    <r>
      <rPr>
        <sz val="7"/>
        <color theme="1"/>
        <rFont val="Times New Roman"/>
        <family val="1"/>
      </rPr>
      <t xml:space="preserve">  </t>
    </r>
    <r>
      <rPr>
        <sz val="12"/>
        <rFont val="Arial"/>
        <family val="2"/>
      </rPr>
      <t>The statistics are derived from mapping LP09 (Postcode at start of Learning Programme) to the Welsh Index of Multiple Deprivation (WIMD) 2014. The WIMD is the official measure of deprivation in small areas in Wales. The statistics are grouped by quintiles i.e. the percentage of learners domiciled in the one-fifth most deprived areas are detailed in the first row of the table, the percentage of learners in the next one-fifth deprived areas are detailed in the second row and so on.</t>
    </r>
  </si>
  <si>
    <r>
      <t xml:space="preserve">15.  </t>
    </r>
    <r>
      <rPr>
        <sz val="7"/>
        <color theme="1"/>
        <rFont val="Times New Roman"/>
        <family val="1"/>
      </rPr>
      <t xml:space="preserve">  </t>
    </r>
    <r>
      <rPr>
        <sz val="12"/>
        <rFont val="Arial"/>
        <family val="2"/>
      </rPr>
      <t>The qualification level and type are derived from LA06 and LA22.  Where LA06 contains a valid Qualification Accreditation Number (QAN) present on the Qualifications in Wales (QiW) database, the level and type are derived from QiW.  If LA06 contains a generic code, the level and type are mapped from LA22 and the 3rd and 4th characters of LA06 respectively.</t>
    </r>
  </si>
  <si>
    <r>
      <t xml:space="preserve">17.  </t>
    </r>
    <r>
      <rPr>
        <sz val="7"/>
        <color theme="1"/>
        <rFont val="Times New Roman"/>
        <family val="1"/>
      </rPr>
      <t xml:space="preserve">  </t>
    </r>
    <r>
      <rPr>
        <sz val="12"/>
        <rFont val="Arial"/>
        <family val="2"/>
      </rPr>
      <t>The volume of provision is based on the proportion of terminated main qualifications undertaken as part of full-time learning programmes in each Sector Subject Area.</t>
    </r>
  </si>
  <si>
    <r>
      <t xml:space="preserve">18.  </t>
    </r>
    <r>
      <rPr>
        <sz val="7"/>
        <color theme="1"/>
        <rFont val="Times New Roman"/>
        <family val="1"/>
      </rPr>
      <t xml:space="preserve">  </t>
    </r>
    <r>
      <rPr>
        <sz val="12"/>
        <rFont val="Arial"/>
        <family val="2"/>
      </rPr>
      <t>Qualification type and sector subject areas success rates are RAGed using the same performance thresholds as overall success rates (see above).</t>
    </r>
  </si>
  <si>
    <r>
      <t xml:space="preserve">19.  </t>
    </r>
    <r>
      <rPr>
        <sz val="7"/>
        <color theme="1"/>
        <rFont val="Times New Roman"/>
        <family val="1"/>
      </rPr>
      <t xml:space="preserve">  </t>
    </r>
    <r>
      <rPr>
        <sz val="12"/>
        <rFont val="Arial"/>
        <family val="2"/>
      </rPr>
      <t>National comparators are included, these are shown as contextual information only and do not affect the RAGing.</t>
    </r>
  </si>
  <si>
    <t>16.   The sector subject area is derived from LA06 and LA21.  Where LA06 contains a valid QAN present on the QIW database, the sector subject area is derived from QiW.  If LA06 contains a generic code, the sector subject area is mapped from LA21 (with the exception of key skills qualifications which are mapped directly to sector subject area 14(c)).</t>
  </si>
  <si>
    <t xml:space="preserve">n/a </t>
  </si>
  <si>
    <t xml:space="preserve">* </t>
  </si>
  <si>
    <t>n/a</t>
  </si>
  <si>
    <t>*</t>
  </si>
  <si>
    <t>Source: Lifelong Learning Wales Record (LLWR) - data as at 20 Dec 2018</t>
  </si>
  <si>
    <t>Note: Terminated learning activities include all activities recorded in LA31 (completion status) as 2, 3, 5 or 6.</t>
  </si>
  <si>
    <t xml:space="preserve">Success rates by Sector Subject Area - 2017/18(r)  </t>
  </si>
  <si>
    <t>(r) The figure was revised on 14 February 2019.</t>
  </si>
  <si>
    <t xml:space="preserve">Success rates by qualification type - 2017/18(r)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</si>
</sst>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F800]dddd\,\ mmmm\ dd\,\ yyyy"/>
  </numFmts>
  <fonts count="49">
    <font>
      <sz val="12"/>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0"/>
      <name val="Arial"/>
      <family val="2"/>
    </font>
    <font>
      <b/>
      <sz val="14"/>
      <name val="Arial"/>
      <family val="2"/>
    </font>
    <font>
      <b/>
      <sz val="18"/>
      <name val="Arial"/>
      <family val="2"/>
    </font>
    <font>
      <b/>
      <sz val="14"/>
      <color indexed="9"/>
      <name val="Arial"/>
      <family val="2"/>
    </font>
    <font>
      <sz val="12"/>
      <color indexed="9"/>
      <name val="Arial"/>
      <family val="2"/>
    </font>
    <font>
      <b/>
      <sz val="13"/>
      <name val="Arial"/>
      <family val="2"/>
    </font>
    <font>
      <sz val="12"/>
      <color indexed="8"/>
      <name val="Arial"/>
      <family val="2"/>
    </font>
    <font>
      <b/>
      <sz val="14"/>
      <color indexed="8"/>
      <name val="Arial"/>
      <family val="2"/>
    </font>
    <font>
      <b/>
      <sz val="11.5"/>
      <name val="Arial"/>
      <family val="2"/>
    </font>
    <font>
      <vertAlign val="superscript"/>
      <sz val="12"/>
      <color indexed="8"/>
      <name val="Arial"/>
      <family val="2"/>
    </font>
    <font>
      <sz val="12"/>
      <name val="Arial"/>
      <family val="2"/>
    </font>
    <font>
      <b/>
      <sz val="8"/>
      <color indexed="8"/>
      <name val="Arial"/>
      <family val="2"/>
    </font>
    <font>
      <sz val="8"/>
      <color indexed="8"/>
      <name val="Arial"/>
      <family val="2"/>
    </font>
    <font>
      <vertAlign val="superscript"/>
      <sz val="12"/>
      <name val="Arial"/>
      <family val="2"/>
    </font>
    <font>
      <b/>
      <sz val="12"/>
      <name val="Arial"/>
      <family val="2"/>
    </font>
    <font>
      <b/>
      <vertAlign val="superscript"/>
      <sz val="12"/>
      <name val="Arial"/>
      <family val="2"/>
    </font>
    <font>
      <i/>
      <sz val="12"/>
      <name val="Arial"/>
      <family val="2"/>
    </font>
    <font>
      <sz val="14"/>
      <name val="Arial"/>
      <family val="2"/>
    </font>
    <font>
      <sz val="11"/>
      <name val="Arial"/>
      <family val="2"/>
    </font>
    <font>
      <b/>
      <vertAlign val="superscript"/>
      <sz val="13"/>
      <name val="Arial"/>
      <family val="2"/>
    </font>
    <font>
      <sz val="10"/>
      <name val="Arial"/>
      <family val="2"/>
    </font>
    <font>
      <b/>
      <sz val="10"/>
      <name val="Arial Unicode MS"/>
      <family val="2"/>
    </font>
    <font>
      <sz val="10"/>
      <name val="Arial Unicode MS"/>
      <family val="2"/>
    </font>
    <font>
      <sz val="8"/>
      <color rgb="FF000000"/>
      <name val="Tahoma"/>
      <family val="2"/>
    </font>
    <font>
      <sz val="8"/>
      <color indexed="9"/>
      <name val="Arial"/>
      <family val="2"/>
    </font>
    <font>
      <sz val="10"/>
      <color indexed="8"/>
      <name val="Arial"/>
      <family val="2"/>
    </font>
    <font>
      <sz val="12"/>
      <color rgb="FFA1A1A1"/>
      <name val="Arial"/>
      <family val="2"/>
    </font>
    <font>
      <sz val="10"/>
      <color rgb="FFA1A1A1"/>
      <name val="Arial"/>
      <family val="2"/>
    </font>
    <font>
      <b/>
      <sz val="12"/>
      <color theme="1"/>
      <name val="Arial"/>
      <family val="2"/>
    </font>
    <font>
      <b/>
      <sz val="16"/>
      <color theme="1"/>
      <name val="Arial"/>
      <family val="2"/>
    </font>
    <font>
      <b/>
      <sz val="14"/>
      <color theme="1"/>
      <name val="Arial"/>
      <family val="2"/>
    </font>
    <font>
      <sz val="7"/>
      <color theme="1"/>
      <name val="Times New Roman"/>
      <family val="1"/>
    </font>
    <font>
      <sz val="10"/>
      <color theme="1"/>
      <name val="Symbol"/>
      <family val="1"/>
      <charset val="2"/>
    </font>
    <font>
      <u/>
      <sz val="12"/>
      <color theme="1"/>
      <name val="Arial"/>
      <family val="2"/>
    </font>
    <font>
      <sz val="12"/>
      <color rgb="FFFFFFFF"/>
      <name val="Arial Black"/>
      <family val="2"/>
    </font>
    <font>
      <b/>
      <sz val="10.5"/>
      <color theme="1"/>
      <name val="Arial"/>
      <family val="2"/>
    </font>
    <font>
      <sz val="12"/>
      <color theme="1"/>
      <name val="Wingdings"/>
      <charset val="2"/>
    </font>
    <font>
      <i/>
      <sz val="12"/>
      <color theme="1"/>
      <name val="Arial"/>
      <family val="2"/>
    </font>
    <font>
      <sz val="10"/>
      <color theme="1"/>
      <name val="Times New Roman"/>
      <family val="1"/>
    </font>
    <font>
      <b/>
      <sz val="11"/>
      <color theme="1"/>
      <name val="Arial"/>
      <family val="2"/>
    </font>
    <font>
      <sz val="12"/>
      <color theme="2" tint="-0.499984740745262"/>
      <name val="Arial"/>
      <family val="2"/>
    </font>
    <font>
      <sz val="12"/>
      <color rgb="FF0070C0"/>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rgb="FFCCFFCC"/>
        <bgColor indexed="64"/>
      </patternFill>
    </fill>
    <fill>
      <patternFill patternType="solid">
        <fgColor theme="0" tint="-0.14996795556505021"/>
        <bgColor indexed="64"/>
      </patternFill>
    </fill>
    <fill>
      <patternFill patternType="solid">
        <fgColor theme="0"/>
        <bgColor indexed="64"/>
      </patternFill>
    </fill>
    <fill>
      <patternFill patternType="solid">
        <fgColor indexed="9"/>
        <bgColor indexed="64"/>
      </patternFill>
    </fill>
    <fill>
      <patternFill patternType="solid">
        <fgColor rgb="FFFF9900"/>
        <bgColor indexed="64"/>
      </patternFill>
    </fill>
    <fill>
      <patternFill patternType="solid">
        <fgColor rgb="FF339966"/>
        <bgColor indexed="64"/>
      </patternFill>
    </fill>
    <fill>
      <patternFill patternType="solid">
        <fgColor rgb="FFFF0000"/>
        <bgColor indexed="64"/>
      </patternFill>
    </fill>
    <fill>
      <patternFill patternType="solid">
        <fgColor theme="1"/>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rgb="FFC1C1C1"/>
      </bottom>
      <diagonal/>
    </border>
    <border>
      <left style="medium">
        <color indexed="64"/>
      </left>
      <right/>
      <top/>
      <bottom/>
      <diagonal/>
    </border>
    <border>
      <left style="medium">
        <color indexed="64"/>
      </left>
      <right style="medium">
        <color indexed="64"/>
      </right>
      <top style="thin">
        <color rgb="FFC1C1C1"/>
      </top>
      <bottom style="thin">
        <color rgb="FFC1C1C1"/>
      </bottom>
      <diagonal/>
    </border>
    <border>
      <left style="medium">
        <color indexed="64"/>
      </left>
      <right/>
      <top/>
      <bottom style="medium">
        <color indexed="64"/>
      </bottom>
      <diagonal/>
    </border>
    <border>
      <left style="medium">
        <color indexed="64"/>
      </left>
      <right style="medium">
        <color indexed="64"/>
      </right>
      <top style="thin">
        <color rgb="FFC1C1C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2">
    <xf numFmtId="0" fontId="0"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6" fillId="0" borderId="0"/>
    <xf numFmtId="0" fontId="5" fillId="0" borderId="0"/>
    <xf numFmtId="0" fontId="4" fillId="0" borderId="0"/>
    <xf numFmtId="0" fontId="3" fillId="0" borderId="0"/>
    <xf numFmtId="0" fontId="17" fillId="0" borderId="0"/>
    <xf numFmtId="0" fontId="3" fillId="0" borderId="0"/>
    <xf numFmtId="0" fontId="3" fillId="0" borderId="0"/>
    <xf numFmtId="0" fontId="3" fillId="0" borderId="0"/>
  </cellStyleXfs>
  <cellXfs count="383">
    <xf numFmtId="0" fontId="0" fillId="0" borderId="0" xfId="0"/>
    <xf numFmtId="164" fontId="17" fillId="0" borderId="0" xfId="1" applyNumberFormat="1" applyFont="1" applyBorder="1" applyAlignment="1" applyProtection="1">
      <alignment horizontal="center" vertical="center"/>
    </xf>
    <xf numFmtId="9" fontId="19" fillId="0" borderId="0" xfId="2" applyNumberFormat="1" applyFont="1" applyAlignment="1" applyProtection="1"/>
    <xf numFmtId="164" fontId="21" fillId="0" borderId="0" xfId="1" applyNumberFormat="1" applyFont="1" applyBorder="1" applyAlignment="1" applyProtection="1">
      <alignment horizontal="center" vertical="center"/>
    </xf>
    <xf numFmtId="0" fontId="17" fillId="0" borderId="11" xfId="2" applyBorder="1" applyProtection="1">
      <protection locked="0"/>
    </xf>
    <xf numFmtId="0" fontId="17" fillId="0" borderId="5" xfId="2" applyBorder="1" applyProtection="1"/>
    <xf numFmtId="0" fontId="28" fillId="0" borderId="6" xfId="2" applyFont="1" applyBorder="1" applyAlignment="1" applyProtection="1">
      <alignment horizontal="center" vertical="top" wrapText="1"/>
    </xf>
    <xf numFmtId="0" fontId="17" fillId="0" borderId="0" xfId="2" applyProtection="1"/>
    <xf numFmtId="0" fontId="17" fillId="0" borderId="7" xfId="2" applyBorder="1" applyProtection="1"/>
    <xf numFmtId="0" fontId="29" fillId="0" borderId="8" xfId="2" applyFont="1" applyBorder="1" applyAlignment="1" applyProtection="1">
      <alignment vertical="top" wrapText="1"/>
    </xf>
    <xf numFmtId="0" fontId="29" fillId="0" borderId="10" xfId="2" applyFont="1" applyBorder="1" applyAlignment="1" applyProtection="1">
      <alignment vertical="top" wrapText="1"/>
    </xf>
    <xf numFmtId="0" fontId="28" fillId="0" borderId="11" xfId="0" applyFont="1" applyBorder="1" applyAlignment="1" applyProtection="1">
      <alignment horizontal="center" vertical="top" wrapText="1"/>
    </xf>
    <xf numFmtId="0" fontId="28" fillId="0" borderId="12" xfId="0" applyFont="1" applyBorder="1" applyAlignment="1" applyProtection="1">
      <alignment horizontal="center" vertical="top" wrapText="1"/>
    </xf>
    <xf numFmtId="0" fontId="0" fillId="0" borderId="0" xfId="0" applyProtection="1"/>
    <xf numFmtId="9" fontId="17" fillId="3" borderId="7" xfId="0" applyNumberFormat="1" applyFont="1" applyFill="1" applyBorder="1" applyAlignment="1" applyProtection="1">
      <alignment horizontal="center" vertical="center"/>
    </xf>
    <xf numFmtId="9" fontId="13" fillId="3" borderId="0" xfId="0" applyNumberFormat="1" applyFont="1" applyFill="1" applyBorder="1" applyAlignment="1" applyProtection="1">
      <alignment horizontal="center" vertical="center"/>
    </xf>
    <xf numFmtId="9" fontId="13" fillId="3" borderId="15" xfId="0" applyNumberFormat="1" applyFont="1" applyFill="1" applyBorder="1" applyAlignment="1" applyProtection="1">
      <alignment horizontal="center" vertical="center"/>
    </xf>
    <xf numFmtId="164" fontId="17" fillId="0" borderId="7" xfId="1" applyNumberFormat="1" applyFont="1" applyBorder="1" applyAlignment="1" applyProtection="1">
      <alignment horizontal="center" vertical="center"/>
    </xf>
    <xf numFmtId="164" fontId="21" fillId="0" borderId="15" xfId="1" applyNumberFormat="1" applyFont="1" applyBorder="1" applyAlignment="1" applyProtection="1">
      <alignment horizontal="center" vertical="center"/>
    </xf>
    <xf numFmtId="9" fontId="17" fillId="3" borderId="9" xfId="0" applyNumberFormat="1" applyFont="1" applyFill="1" applyBorder="1" applyAlignment="1" applyProtection="1">
      <alignment horizontal="center" vertical="center"/>
    </xf>
    <xf numFmtId="9" fontId="13" fillId="3" borderId="16" xfId="0" applyNumberFormat="1" applyFont="1" applyFill="1" applyBorder="1" applyAlignment="1" applyProtection="1">
      <alignment horizontal="center" vertical="center"/>
    </xf>
    <xf numFmtId="9" fontId="13" fillId="3" borderId="17" xfId="0" applyNumberFormat="1" applyFont="1" applyFill="1" applyBorder="1" applyAlignment="1" applyProtection="1">
      <alignment horizontal="center" vertical="center"/>
    </xf>
    <xf numFmtId="164" fontId="17" fillId="0" borderId="9" xfId="1" applyNumberFormat="1" applyFont="1" applyBorder="1" applyAlignment="1" applyProtection="1">
      <alignment horizontal="center" vertical="center"/>
    </xf>
    <xf numFmtId="164" fontId="17" fillId="0" borderId="16" xfId="1" applyNumberFormat="1" applyFont="1" applyBorder="1" applyAlignment="1" applyProtection="1">
      <alignment horizontal="center" vertical="center"/>
    </xf>
    <xf numFmtId="164" fontId="21" fillId="0" borderId="16" xfId="1" applyNumberFormat="1" applyFont="1" applyBorder="1" applyAlignment="1" applyProtection="1">
      <alignment horizontal="center" vertical="center"/>
    </xf>
    <xf numFmtId="164" fontId="21" fillId="0" borderId="17" xfId="1" applyNumberFormat="1" applyFont="1" applyBorder="1" applyAlignment="1" applyProtection="1">
      <alignment horizontal="center" vertical="center"/>
    </xf>
    <xf numFmtId="0" fontId="0" fillId="0" borderId="12" xfId="0" applyBorder="1" applyProtection="1"/>
    <xf numFmtId="0" fontId="0" fillId="0" borderId="13" xfId="0" applyBorder="1" applyProtection="1"/>
    <xf numFmtId="0" fontId="0" fillId="0" borderId="14" xfId="0" applyBorder="1" applyProtection="1"/>
    <xf numFmtId="0" fontId="17" fillId="0" borderId="12" xfId="0" applyFont="1" applyBorder="1" applyAlignment="1" applyProtection="1">
      <alignment horizontal="left" vertical="center" wrapText="1"/>
    </xf>
    <xf numFmtId="0" fontId="17" fillId="0" borderId="14" xfId="0" applyFont="1" applyBorder="1" applyAlignment="1" applyProtection="1">
      <alignment horizontal="left" vertical="center" wrapText="1"/>
    </xf>
    <xf numFmtId="164" fontId="17" fillId="0" borderId="7" xfId="0" applyNumberFormat="1" applyFont="1" applyBorder="1" applyAlignment="1" applyProtection="1">
      <alignment horizontal="center" vertical="center"/>
    </xf>
    <xf numFmtId="164" fontId="17" fillId="0" borderId="0" xfId="0" applyNumberFormat="1" applyFont="1" applyBorder="1" applyAlignment="1" applyProtection="1">
      <alignment horizontal="center" vertical="center"/>
    </xf>
    <xf numFmtId="164" fontId="17" fillId="0" borderId="15" xfId="0" applyNumberFormat="1" applyFont="1" applyBorder="1" applyAlignment="1" applyProtection="1">
      <alignment horizontal="center" vertical="center"/>
    </xf>
    <xf numFmtId="164" fontId="17" fillId="0" borderId="15" xfId="1" applyNumberFormat="1" applyFont="1" applyBorder="1" applyAlignment="1" applyProtection="1">
      <alignment horizontal="center" vertical="center"/>
    </xf>
    <xf numFmtId="164" fontId="17" fillId="0" borderId="9" xfId="0" applyNumberFormat="1" applyFont="1" applyBorder="1" applyAlignment="1" applyProtection="1">
      <alignment horizontal="center" vertical="center"/>
    </xf>
    <xf numFmtId="164" fontId="17" fillId="0" borderId="16" xfId="0" applyNumberFormat="1" applyFont="1" applyBorder="1" applyAlignment="1" applyProtection="1">
      <alignment horizontal="center" vertical="center"/>
    </xf>
    <xf numFmtId="164" fontId="17" fillId="0" borderId="17" xfId="0" applyNumberFormat="1" applyFont="1" applyBorder="1" applyAlignment="1" applyProtection="1">
      <alignment horizontal="center" vertical="center"/>
    </xf>
    <xf numFmtId="164" fontId="17" fillId="0" borderId="17" xfId="1" applyNumberFormat="1" applyFont="1" applyBorder="1" applyAlignment="1" applyProtection="1">
      <alignment horizontal="center" vertical="center"/>
    </xf>
    <xf numFmtId="9" fontId="19" fillId="0" borderId="0" xfId="0" applyNumberFormat="1" applyFont="1" applyAlignment="1" applyProtection="1"/>
    <xf numFmtId="0" fontId="17" fillId="0" borderId="0" xfId="0" applyFont="1" applyFill="1" applyBorder="1" applyAlignment="1" applyProtection="1">
      <alignment vertical="center" wrapText="1"/>
    </xf>
    <xf numFmtId="0" fontId="17" fillId="0" borderId="12" xfId="0" applyFont="1" applyFill="1" applyBorder="1" applyAlignment="1" applyProtection="1">
      <alignment horizontal="left"/>
    </xf>
    <xf numFmtId="0" fontId="17" fillId="0" borderId="13" xfId="0" applyFont="1" applyFill="1" applyBorder="1" applyAlignment="1" applyProtection="1"/>
    <xf numFmtId="0" fontId="17" fillId="0" borderId="13" xfId="0" applyFont="1" applyFill="1" applyBorder="1" applyAlignment="1" applyProtection="1">
      <alignment horizontal="left"/>
    </xf>
    <xf numFmtId="0" fontId="17" fillId="0" borderId="14" xfId="0" applyFont="1" applyFill="1" applyBorder="1" applyAlignment="1" applyProtection="1">
      <alignment horizontal="left"/>
    </xf>
    <xf numFmtId="9" fontId="13" fillId="5" borderId="5" xfId="0" applyNumberFormat="1" applyFont="1" applyFill="1" applyBorder="1" applyAlignment="1" applyProtection="1">
      <alignment horizontal="center" vertical="center" wrapText="1"/>
    </xf>
    <xf numFmtId="9" fontId="13" fillId="5" borderId="18" xfId="0" applyNumberFormat="1" applyFont="1" applyFill="1" applyBorder="1" applyAlignment="1" applyProtection="1">
      <alignment horizontal="center" vertical="center" wrapText="1"/>
    </xf>
    <xf numFmtId="9" fontId="13" fillId="5" borderId="7" xfId="0" applyNumberFormat="1" applyFont="1" applyFill="1" applyBorder="1" applyAlignment="1" applyProtection="1">
      <alignment horizontal="center" vertical="center" wrapText="1"/>
    </xf>
    <xf numFmtId="9" fontId="13" fillId="5" borderId="0" xfId="0" applyNumberFormat="1" applyFont="1" applyFill="1" applyBorder="1" applyAlignment="1" applyProtection="1">
      <alignment horizontal="center" vertical="center" wrapText="1"/>
    </xf>
    <xf numFmtId="9" fontId="13" fillId="5" borderId="9" xfId="0" applyNumberFormat="1" applyFont="1" applyFill="1" applyBorder="1" applyAlignment="1" applyProtection="1">
      <alignment horizontal="center" vertical="center" wrapText="1"/>
    </xf>
    <xf numFmtId="9" fontId="13" fillId="5" borderId="16" xfId="0" applyNumberFormat="1" applyFont="1" applyFill="1" applyBorder="1" applyAlignment="1" applyProtection="1">
      <alignment horizontal="center" vertical="center" wrapText="1"/>
    </xf>
    <xf numFmtId="9" fontId="13" fillId="5" borderId="17" xfId="0" applyNumberFormat="1" applyFont="1" applyFill="1" applyBorder="1" applyAlignment="1" applyProtection="1">
      <alignment horizontal="center" wrapText="1"/>
    </xf>
    <xf numFmtId="0" fontId="29" fillId="0" borderId="0" xfId="0" applyFont="1" applyFill="1" applyBorder="1" applyAlignment="1" applyProtection="1">
      <alignment vertical="top" wrapText="1"/>
    </xf>
    <xf numFmtId="9" fontId="13" fillId="5" borderId="17" xfId="0" applyNumberFormat="1" applyFont="1" applyFill="1" applyBorder="1" applyAlignment="1" applyProtection="1">
      <alignment horizontal="center" vertical="center" wrapText="1"/>
    </xf>
    <xf numFmtId="164" fontId="17" fillId="0" borderId="5" xfId="0" applyNumberFormat="1" applyFont="1" applyFill="1" applyBorder="1" applyAlignment="1" applyProtection="1">
      <alignment horizontal="center"/>
    </xf>
    <xf numFmtId="164" fontId="17" fillId="0" borderId="18" xfId="0" applyNumberFormat="1" applyFont="1" applyFill="1" applyBorder="1" applyAlignment="1" applyProtection="1">
      <alignment horizontal="center"/>
    </xf>
    <xf numFmtId="164" fontId="17" fillId="0" borderId="18" xfId="0" applyNumberFormat="1" applyFont="1" applyFill="1" applyBorder="1" applyAlignment="1" applyProtection="1">
      <alignment horizontal="center" wrapText="1"/>
    </xf>
    <xf numFmtId="164" fontId="17" fillId="0" borderId="7" xfId="0" applyNumberFormat="1" applyFont="1" applyFill="1" applyBorder="1" applyAlignment="1" applyProtection="1">
      <alignment horizontal="center"/>
    </xf>
    <xf numFmtId="164" fontId="17" fillId="0" borderId="0" xfId="0" applyNumberFormat="1" applyFont="1" applyFill="1" applyBorder="1" applyAlignment="1" applyProtection="1">
      <alignment horizontal="center"/>
    </xf>
    <xf numFmtId="164" fontId="17" fillId="0" borderId="0" xfId="0" applyNumberFormat="1" applyFont="1" applyFill="1" applyBorder="1" applyAlignment="1" applyProtection="1">
      <alignment horizontal="center" wrapText="1"/>
    </xf>
    <xf numFmtId="164" fontId="17" fillId="0" borderId="9" xfId="0" applyNumberFormat="1" applyFont="1" applyFill="1" applyBorder="1" applyAlignment="1" applyProtection="1">
      <alignment horizontal="center"/>
    </xf>
    <xf numFmtId="164" fontId="17" fillId="0" borderId="16" xfId="0" applyNumberFormat="1" applyFont="1" applyFill="1" applyBorder="1" applyAlignment="1" applyProtection="1">
      <alignment horizontal="center"/>
    </xf>
    <xf numFmtId="164" fontId="17" fillId="0" borderId="16" xfId="0" applyNumberFormat="1" applyFont="1" applyFill="1" applyBorder="1" applyAlignment="1" applyProtection="1">
      <alignment horizontal="center" wrapText="1"/>
    </xf>
    <xf numFmtId="164" fontId="17" fillId="0" borderId="17" xfId="0" applyNumberFormat="1" applyFont="1" applyFill="1" applyBorder="1" applyAlignment="1" applyProtection="1">
      <alignment horizontal="center"/>
    </xf>
    <xf numFmtId="0" fontId="17" fillId="0" borderId="12" xfId="0" applyFont="1" applyFill="1" applyBorder="1" applyAlignment="1" applyProtection="1">
      <alignment vertical="center" wrapText="1"/>
    </xf>
    <xf numFmtId="0" fontId="17" fillId="0" borderId="13" xfId="0" applyFont="1" applyFill="1" applyBorder="1" applyAlignment="1" applyProtection="1">
      <alignment vertical="center" wrapText="1"/>
    </xf>
    <xf numFmtId="0" fontId="17" fillId="0" borderId="14" xfId="0" applyFont="1" applyFill="1" applyBorder="1" applyAlignment="1" applyProtection="1">
      <alignment vertical="center" wrapText="1"/>
    </xf>
    <xf numFmtId="9" fontId="13" fillId="6" borderId="7" xfId="0" applyNumberFormat="1" applyFont="1" applyFill="1" applyBorder="1" applyAlignment="1" applyProtection="1">
      <alignment horizontal="center" vertical="center" wrapText="1"/>
    </xf>
    <xf numFmtId="9" fontId="13" fillId="6" borderId="0" xfId="0" applyNumberFormat="1" applyFont="1" applyFill="1" applyBorder="1" applyAlignment="1" applyProtection="1">
      <alignment horizontal="center" vertical="center" wrapText="1"/>
    </xf>
    <xf numFmtId="9" fontId="13" fillId="6" borderId="15" xfId="0" applyNumberFormat="1" applyFont="1" applyFill="1" applyBorder="1" applyAlignment="1" applyProtection="1">
      <alignment horizontal="center" vertical="center" wrapText="1"/>
    </xf>
    <xf numFmtId="9" fontId="13" fillId="6" borderId="9" xfId="0" applyNumberFormat="1" applyFont="1" applyFill="1" applyBorder="1" applyAlignment="1" applyProtection="1">
      <alignment horizontal="center" vertical="center" wrapText="1"/>
    </xf>
    <xf numFmtId="9" fontId="13" fillId="6" borderId="16" xfId="0" applyNumberFormat="1" applyFont="1" applyFill="1" applyBorder="1" applyAlignment="1" applyProtection="1">
      <alignment horizontal="center" vertical="center" wrapText="1"/>
    </xf>
    <xf numFmtId="9" fontId="13" fillId="6" borderId="17" xfId="0" applyNumberFormat="1" applyFont="1" applyFill="1" applyBorder="1" applyAlignment="1" applyProtection="1">
      <alignment horizontal="center" vertical="center" wrapText="1"/>
    </xf>
    <xf numFmtId="3" fontId="8" fillId="0" borderId="0" xfId="2" applyNumberFormat="1" applyFont="1" applyBorder="1" applyAlignment="1" applyProtection="1">
      <alignment horizontal="left" vertical="center"/>
    </xf>
    <xf numFmtId="3" fontId="9" fillId="0" borderId="0" xfId="2" applyNumberFormat="1" applyFont="1" applyBorder="1" applyAlignment="1" applyProtection="1">
      <alignment horizontal="left" vertical="center"/>
    </xf>
    <xf numFmtId="3" fontId="9" fillId="0" borderId="0" xfId="2" applyNumberFormat="1" applyFont="1" applyBorder="1" applyAlignment="1" applyProtection="1">
      <alignment horizontal="left" vertical="center" wrapText="1"/>
    </xf>
    <xf numFmtId="0" fontId="17" fillId="0" borderId="0" xfId="2" applyFont="1" applyProtection="1"/>
    <xf numFmtId="3" fontId="10" fillId="0" borderId="0" xfId="2" applyNumberFormat="1" applyFont="1" applyBorder="1" applyAlignment="1" applyProtection="1">
      <alignment horizontal="left" vertical="center" wrapText="1"/>
    </xf>
    <xf numFmtId="0" fontId="11" fillId="0" borderId="0" xfId="2" applyFont="1" applyAlignment="1" applyProtection="1"/>
    <xf numFmtId="0" fontId="12" fillId="0" borderId="1" xfId="2" applyFont="1" applyBorder="1" applyProtection="1"/>
    <xf numFmtId="0" fontId="11" fillId="0" borderId="1" xfId="2" applyFont="1" applyBorder="1" applyProtection="1"/>
    <xf numFmtId="0" fontId="17" fillId="0" borderId="1" xfId="2" applyBorder="1" applyProtection="1"/>
    <xf numFmtId="0" fontId="17" fillId="0" borderId="1" xfId="2" applyFont="1" applyBorder="1" applyProtection="1"/>
    <xf numFmtId="0" fontId="13" fillId="0" borderId="0" xfId="2" applyFont="1" applyProtection="1"/>
    <xf numFmtId="3" fontId="14" fillId="0" borderId="0" xfId="2" applyNumberFormat="1" applyFont="1" applyBorder="1" applyAlignment="1" applyProtection="1">
      <alignment horizontal="left" vertical="center" wrapText="1"/>
    </xf>
    <xf numFmtId="0" fontId="13" fillId="0" borderId="0" xfId="2" applyFont="1" applyAlignment="1" applyProtection="1"/>
    <xf numFmtId="0" fontId="15" fillId="2" borderId="1" xfId="2" applyFont="1" applyFill="1" applyBorder="1" applyAlignment="1" applyProtection="1">
      <alignment horizontal="left" vertical="center"/>
    </xf>
    <xf numFmtId="0" fontId="17" fillId="5" borderId="0" xfId="2" applyFont="1" applyFill="1" applyProtection="1"/>
    <xf numFmtId="0" fontId="15" fillId="2" borderId="1" xfId="2" applyFont="1" applyFill="1" applyBorder="1" applyAlignment="1" applyProtection="1">
      <alignment horizontal="center" vertical="center"/>
    </xf>
    <xf numFmtId="0" fontId="13" fillId="5" borderId="0" xfId="2" applyFont="1" applyFill="1" applyProtection="1"/>
    <xf numFmtId="0" fontId="15" fillId="2" borderId="1" xfId="2" applyFont="1" applyFill="1" applyBorder="1" applyAlignment="1" applyProtection="1">
      <alignment horizontal="center" vertical="center" wrapText="1"/>
    </xf>
    <xf numFmtId="3" fontId="18" fillId="0" borderId="0" xfId="2" applyNumberFormat="1" applyFont="1" applyBorder="1" applyAlignment="1" applyProtection="1">
      <alignment horizontal="left" vertical="center" wrapText="1"/>
    </xf>
    <xf numFmtId="0" fontId="19" fillId="0" borderId="0" xfId="2" applyFont="1" applyAlignment="1" applyProtection="1"/>
    <xf numFmtId="3" fontId="18" fillId="0" borderId="0" xfId="2" applyNumberFormat="1" applyFont="1" applyBorder="1" applyAlignment="1" applyProtection="1">
      <alignment horizontal="right" vertical="center" wrapText="1"/>
    </xf>
    <xf numFmtId="10" fontId="27" fillId="0" borderId="0" xfId="2" applyNumberFormat="1" applyFont="1" applyProtection="1"/>
    <xf numFmtId="0" fontId="19" fillId="0" borderId="0" xfId="2" applyFont="1" applyAlignment="1" applyProtection="1">
      <alignment horizontal="right"/>
    </xf>
    <xf numFmtId="9" fontId="13" fillId="0" borderId="1" xfId="1" applyFont="1" applyBorder="1" applyProtection="1"/>
    <xf numFmtId="9" fontId="13" fillId="0" borderId="1" xfId="1" applyFont="1" applyBorder="1" applyAlignment="1" applyProtection="1">
      <alignment horizontal="center"/>
    </xf>
    <xf numFmtId="0" fontId="13" fillId="0" borderId="1" xfId="2" applyFont="1" applyBorder="1" applyProtection="1"/>
    <xf numFmtId="9" fontId="19" fillId="0" borderId="0" xfId="1" applyFont="1" applyProtection="1"/>
    <xf numFmtId="0" fontId="31" fillId="0" borderId="0" xfId="2" applyFont="1" applyProtection="1"/>
    <xf numFmtId="0" fontId="17" fillId="0" borderId="0" xfId="2" applyAlignment="1" applyProtection="1">
      <alignment horizontal="center"/>
    </xf>
    <xf numFmtId="9" fontId="13" fillId="0" borderId="0" xfId="1" applyFont="1" applyProtection="1"/>
    <xf numFmtId="0" fontId="19" fillId="0" borderId="0" xfId="2" applyNumberFormat="1" applyFont="1" applyBorder="1" applyAlignment="1" applyProtection="1">
      <alignment horizontal="right" wrapText="1"/>
    </xf>
    <xf numFmtId="0" fontId="20" fillId="0" borderId="0" xfId="2" applyFont="1" applyAlignment="1" applyProtection="1">
      <alignment vertical="center"/>
    </xf>
    <xf numFmtId="9" fontId="13" fillId="0" borderId="0" xfId="1" applyNumberFormat="1" applyFont="1" applyProtection="1"/>
    <xf numFmtId="9" fontId="17" fillId="0" borderId="0" xfId="2" applyNumberFormat="1" applyProtection="1"/>
    <xf numFmtId="0" fontId="20" fillId="0" borderId="0" xfId="2" applyFont="1" applyAlignment="1" applyProtection="1">
      <alignment horizontal="left"/>
    </xf>
    <xf numFmtId="0" fontId="11" fillId="0" borderId="0" xfId="2" applyFont="1" applyProtection="1"/>
    <xf numFmtId="0" fontId="17" fillId="0" borderId="0" xfId="2" applyBorder="1" applyAlignment="1" applyProtection="1"/>
    <xf numFmtId="0" fontId="17" fillId="0" borderId="0" xfId="2" applyFill="1" applyBorder="1" applyAlignment="1" applyProtection="1"/>
    <xf numFmtId="0" fontId="15" fillId="2" borderId="2" xfId="2" applyFont="1" applyFill="1" applyBorder="1" applyAlignment="1" applyProtection="1">
      <alignment vertical="center"/>
    </xf>
    <xf numFmtId="0" fontId="15" fillId="2" borderId="2" xfId="2" applyFont="1" applyFill="1" applyBorder="1" applyAlignment="1" applyProtection="1">
      <alignment horizontal="center" vertical="center"/>
    </xf>
    <xf numFmtId="0" fontId="17" fillId="0" borderId="0" xfId="2" applyFont="1" applyBorder="1" applyProtection="1"/>
    <xf numFmtId="0" fontId="21" fillId="2" borderId="2" xfId="2" applyFont="1" applyFill="1" applyBorder="1" applyAlignment="1" applyProtection="1">
      <alignment vertical="center"/>
    </xf>
    <xf numFmtId="0" fontId="17" fillId="2" borderId="2" xfId="2" applyFont="1" applyFill="1" applyBorder="1" applyProtection="1"/>
    <xf numFmtId="0" fontId="17" fillId="0" borderId="0" xfId="2" applyBorder="1" applyProtection="1"/>
    <xf numFmtId="0" fontId="17" fillId="0" borderId="0" xfId="2" applyFont="1" applyBorder="1" applyAlignment="1" applyProtection="1">
      <alignment vertical="center"/>
    </xf>
    <xf numFmtId="164" fontId="0" fillId="0" borderId="0" xfId="1" applyNumberFormat="1" applyFont="1" applyAlignment="1" applyProtection="1">
      <alignment horizontal="center"/>
    </xf>
    <xf numFmtId="9" fontId="17" fillId="0" borderId="0" xfId="2" applyNumberFormat="1" applyFont="1" applyBorder="1" applyAlignment="1" applyProtection="1">
      <alignment horizontal="center" vertical="center"/>
    </xf>
    <xf numFmtId="0" fontId="17" fillId="0" borderId="3" xfId="2" applyFont="1" applyBorder="1" applyAlignment="1" applyProtection="1">
      <alignment vertical="center"/>
    </xf>
    <xf numFmtId="0" fontId="17" fillId="0" borderId="0" xfId="2" applyFont="1" applyBorder="1" applyAlignment="1" applyProtection="1">
      <alignment horizontal="left" vertical="center" wrapText="1"/>
    </xf>
    <xf numFmtId="0" fontId="21" fillId="0" borderId="0" xfId="2" applyFont="1" applyBorder="1" applyAlignment="1" applyProtection="1">
      <alignment vertical="center"/>
    </xf>
    <xf numFmtId="0" fontId="17" fillId="0" borderId="1" xfId="2" applyFont="1" applyBorder="1" applyAlignment="1" applyProtection="1">
      <alignment vertical="center"/>
    </xf>
    <xf numFmtId="164" fontId="17" fillId="0" borderId="1" xfId="1" applyNumberFormat="1" applyFont="1" applyBorder="1" applyAlignment="1" applyProtection="1">
      <alignment horizontal="center" vertical="center"/>
    </xf>
    <xf numFmtId="164" fontId="17" fillId="0" borderId="1" xfId="2" applyNumberFormat="1" applyFont="1" applyBorder="1" applyAlignment="1" applyProtection="1">
      <alignment horizontal="center" vertical="center"/>
    </xf>
    <xf numFmtId="0" fontId="17" fillId="0" borderId="1" xfId="2" applyFont="1" applyBorder="1" applyAlignment="1" applyProtection="1">
      <alignment horizontal="left" vertical="center" wrapText="1"/>
    </xf>
    <xf numFmtId="0" fontId="17" fillId="0" borderId="0" xfId="2" applyAlignment="1" applyProtection="1"/>
    <xf numFmtId="0" fontId="12" fillId="0" borderId="0" xfId="2" applyFont="1" applyAlignment="1" applyProtection="1">
      <alignment vertical="center"/>
    </xf>
    <xf numFmtId="0" fontId="8" fillId="0" borderId="0" xfId="2" applyFont="1" applyAlignment="1" applyProtection="1">
      <alignment vertical="center"/>
    </xf>
    <xf numFmtId="0" fontId="17" fillId="0" borderId="0" xfId="2" applyAlignment="1" applyProtection="1">
      <alignment horizontal="left"/>
    </xf>
    <xf numFmtId="0" fontId="21" fillId="2" borderId="2" xfId="2" applyFont="1" applyFill="1" applyBorder="1" applyAlignment="1" applyProtection="1">
      <alignment horizontal="left" vertical="center" wrapText="1"/>
    </xf>
    <xf numFmtId="0" fontId="17" fillId="2" borderId="2" xfId="2" applyFont="1" applyFill="1" applyBorder="1" applyAlignment="1" applyProtection="1"/>
    <xf numFmtId="0" fontId="21" fillId="2" borderId="2" xfId="2" applyFont="1" applyFill="1" applyBorder="1" applyAlignment="1" applyProtection="1">
      <alignment horizontal="center" vertical="center" wrapText="1"/>
    </xf>
    <xf numFmtId="0" fontId="21" fillId="2" borderId="2" xfId="2" applyFont="1" applyFill="1" applyBorder="1" applyAlignment="1" applyProtection="1">
      <alignment vertical="center" wrapText="1"/>
    </xf>
    <xf numFmtId="0" fontId="21" fillId="0" borderId="0" xfId="2" applyFont="1" applyFill="1" applyBorder="1" applyAlignment="1" applyProtection="1"/>
    <xf numFmtId="0" fontId="21" fillId="0" borderId="0" xfId="2" applyFont="1" applyFill="1" applyBorder="1" applyAlignment="1" applyProtection="1">
      <alignment wrapText="1"/>
    </xf>
    <xf numFmtId="3" fontId="17" fillId="0" borderId="0" xfId="2" applyNumberFormat="1" applyFont="1" applyFill="1" applyBorder="1" applyAlignment="1" applyProtection="1">
      <alignment horizontal="center" wrapText="1"/>
    </xf>
    <xf numFmtId="0" fontId="21" fillId="0" borderId="0" xfId="2" applyFont="1" applyFill="1" applyBorder="1" applyAlignment="1" applyProtection="1">
      <alignment vertical="center" wrapText="1"/>
    </xf>
    <xf numFmtId="0" fontId="17" fillId="0" borderId="0" xfId="2" applyFont="1" applyFill="1" applyBorder="1" applyAlignment="1" applyProtection="1"/>
    <xf numFmtId="0" fontId="17" fillId="0" borderId="0" xfId="2" applyFont="1" applyFill="1" applyBorder="1" applyAlignment="1" applyProtection="1">
      <alignment vertical="center"/>
    </xf>
    <xf numFmtId="0" fontId="21" fillId="0" borderId="1" xfId="2" applyFont="1" applyBorder="1" applyProtection="1"/>
    <xf numFmtId="0" fontId="21" fillId="0" borderId="1" xfId="2" applyFont="1" applyFill="1" applyBorder="1" applyAlignment="1" applyProtection="1"/>
    <xf numFmtId="0" fontId="21" fillId="0" borderId="1" xfId="2" applyFont="1" applyFill="1" applyBorder="1" applyAlignment="1" applyProtection="1">
      <alignment wrapText="1"/>
    </xf>
    <xf numFmtId="3" fontId="17" fillId="0" borderId="1" xfId="2" applyNumberFormat="1" applyFont="1" applyFill="1" applyBorder="1" applyAlignment="1" applyProtection="1">
      <alignment horizontal="center" wrapText="1"/>
    </xf>
    <xf numFmtId="0" fontId="21" fillId="0" borderId="1" xfId="2" applyFont="1" applyFill="1" applyBorder="1" applyAlignment="1" applyProtection="1">
      <alignment vertical="center" wrapText="1"/>
    </xf>
    <xf numFmtId="0" fontId="17" fillId="0" borderId="0" xfId="2" applyFont="1" applyFill="1" applyBorder="1" applyAlignment="1" applyProtection="1">
      <alignment horizontal="left"/>
    </xf>
    <xf numFmtId="9" fontId="13" fillId="6" borderId="0" xfId="2" applyNumberFormat="1" applyFont="1" applyFill="1" applyBorder="1" applyAlignment="1" applyProtection="1">
      <alignment horizontal="center" wrapText="1"/>
    </xf>
    <xf numFmtId="165" fontId="11" fillId="0" borderId="0" xfId="1" applyNumberFormat="1" applyFont="1" applyBorder="1" applyAlignment="1" applyProtection="1"/>
    <xf numFmtId="9" fontId="23" fillId="0" borderId="0" xfId="2" applyNumberFormat="1" applyFont="1" applyBorder="1" applyAlignment="1" applyProtection="1">
      <alignment horizontal="center"/>
    </xf>
    <xf numFmtId="0" fontId="23" fillId="0" borderId="0" xfId="2" applyFont="1" applyAlignment="1" applyProtection="1">
      <alignment horizontal="right" vertical="center"/>
    </xf>
    <xf numFmtId="0" fontId="23" fillId="0" borderId="0" xfId="2" applyFont="1" applyAlignment="1" applyProtection="1">
      <alignment horizontal="right"/>
    </xf>
    <xf numFmtId="0" fontId="17" fillId="0" borderId="0" xfId="2" applyFill="1" applyProtection="1"/>
    <xf numFmtId="0" fontId="17" fillId="0" borderId="0" xfId="2" applyFont="1" applyAlignment="1" applyProtection="1">
      <alignment vertical="center"/>
    </xf>
    <xf numFmtId="0" fontId="20" fillId="0" borderId="0" xfId="2" applyFont="1" applyProtection="1"/>
    <xf numFmtId="0" fontId="21" fillId="0" borderId="0" xfId="2" applyFont="1" applyProtection="1"/>
    <xf numFmtId="0" fontId="24" fillId="0" borderId="0" xfId="2" applyFont="1" applyProtection="1"/>
    <xf numFmtId="0" fontId="17" fillId="0" borderId="0" xfId="2" applyFont="1" applyFill="1" applyBorder="1" applyAlignment="1" applyProtection="1">
      <alignment horizontal="center" vertical="center"/>
    </xf>
    <xf numFmtId="0" fontId="17" fillId="0" borderId="0" xfId="2" applyFont="1" applyBorder="1" applyAlignment="1" applyProtection="1">
      <alignment horizontal="center" vertical="center"/>
    </xf>
    <xf numFmtId="0" fontId="25" fillId="0" borderId="0" xfId="2" applyFont="1" applyBorder="1" applyProtection="1"/>
    <xf numFmtId="0" fontId="25" fillId="0" borderId="0" xfId="2" applyFont="1" applyBorder="1" applyAlignment="1" applyProtection="1">
      <alignment horizontal="center" vertical="center" wrapText="1"/>
    </xf>
    <xf numFmtId="0" fontId="25" fillId="0" borderId="0" xfId="2" applyFont="1" applyBorder="1" applyAlignment="1" applyProtection="1">
      <alignment horizontal="center" vertical="center"/>
    </xf>
    <xf numFmtId="3" fontId="8" fillId="0" borderId="0" xfId="0" applyNumberFormat="1" applyFont="1" applyBorder="1" applyAlignment="1" applyProtection="1">
      <alignment horizontal="left" vertical="center"/>
    </xf>
    <xf numFmtId="3" fontId="9" fillId="0" borderId="0" xfId="0" applyNumberFormat="1" applyFont="1" applyBorder="1" applyAlignment="1" applyProtection="1">
      <alignment horizontal="left" vertical="center"/>
    </xf>
    <xf numFmtId="3" fontId="9" fillId="0" borderId="0" xfId="0" applyNumberFormat="1" applyFont="1" applyBorder="1" applyAlignment="1" applyProtection="1">
      <alignment horizontal="left" vertical="center" wrapText="1"/>
    </xf>
    <xf numFmtId="3" fontId="10" fillId="0" borderId="0" xfId="0" applyNumberFormat="1" applyFont="1" applyBorder="1" applyAlignment="1" applyProtection="1">
      <alignment horizontal="left" vertical="center" wrapText="1"/>
    </xf>
    <xf numFmtId="0" fontId="11" fillId="0" borderId="0" xfId="0" applyFont="1" applyAlignment="1" applyProtection="1"/>
    <xf numFmtId="0" fontId="12" fillId="0" borderId="1" xfId="0" applyFont="1" applyBorder="1" applyProtection="1"/>
    <xf numFmtId="0" fontId="11" fillId="0" borderId="1" xfId="0" applyFont="1" applyBorder="1" applyProtection="1"/>
    <xf numFmtId="0" fontId="13" fillId="0" borderId="0" xfId="0" applyFont="1" applyProtection="1"/>
    <xf numFmtId="3" fontId="14" fillId="0" borderId="0" xfId="0" applyNumberFormat="1" applyFont="1" applyBorder="1" applyAlignment="1" applyProtection="1">
      <alignment horizontal="left" vertical="center" wrapText="1"/>
    </xf>
    <xf numFmtId="0" fontId="13" fillId="0" borderId="0" xfId="0" applyFont="1" applyAlignment="1" applyProtection="1"/>
    <xf numFmtId="0" fontId="15" fillId="2" borderId="1" xfId="0" applyFont="1" applyFill="1" applyBorder="1" applyAlignment="1" applyProtection="1">
      <alignment vertical="center"/>
    </xf>
    <xf numFmtId="0" fontId="15" fillId="0" borderId="0" xfId="0" applyFont="1" applyBorder="1" applyAlignment="1" applyProtection="1">
      <alignment vertical="center"/>
    </xf>
    <xf numFmtId="0" fontId="11" fillId="0" borderId="0" xfId="0" applyFont="1" applyProtection="1"/>
    <xf numFmtId="0" fontId="15" fillId="2" borderId="1" xfId="0" applyFont="1" applyFill="1" applyBorder="1" applyAlignment="1" applyProtection="1">
      <alignment horizontal="center" vertical="center" wrapText="1"/>
    </xf>
    <xf numFmtId="9" fontId="17" fillId="0" borderId="0" xfId="0" applyNumberFormat="1" applyFont="1" applyFill="1" applyProtection="1"/>
    <xf numFmtId="3" fontId="18" fillId="0" borderId="0" xfId="0" applyNumberFormat="1" applyFont="1" applyBorder="1" applyAlignment="1" applyProtection="1">
      <alignment horizontal="left" vertical="center" wrapText="1"/>
    </xf>
    <xf numFmtId="0" fontId="19" fillId="0" borderId="0" xfId="0" applyFont="1" applyAlignment="1" applyProtection="1"/>
    <xf numFmtId="9" fontId="13" fillId="0" borderId="0" xfId="1" applyFont="1" applyBorder="1" applyProtection="1"/>
    <xf numFmtId="0" fontId="13" fillId="0" borderId="0" xfId="0" applyFont="1" applyBorder="1" applyProtection="1"/>
    <xf numFmtId="9" fontId="13" fillId="0" borderId="0" xfId="0" applyNumberFormat="1" applyFont="1" applyFill="1" applyProtection="1"/>
    <xf numFmtId="0" fontId="19" fillId="0" borderId="0" xfId="0" applyFont="1" applyProtection="1"/>
    <xf numFmtId="0" fontId="13" fillId="0" borderId="1" xfId="0" applyFont="1" applyBorder="1" applyAlignment="1" applyProtection="1">
      <alignment horizontal="center"/>
    </xf>
    <xf numFmtId="9" fontId="0" fillId="0" borderId="1" xfId="0" applyNumberFormat="1" applyBorder="1" applyProtection="1"/>
    <xf numFmtId="10" fontId="27" fillId="0" borderId="0" xfId="0" applyNumberFormat="1" applyFont="1" applyProtection="1"/>
    <xf numFmtId="0" fontId="19" fillId="0" borderId="0" xfId="0" applyFont="1" applyAlignment="1" applyProtection="1">
      <alignment horizontal="right"/>
    </xf>
    <xf numFmtId="9" fontId="0" fillId="0" borderId="0" xfId="0" applyNumberFormat="1" applyProtection="1"/>
    <xf numFmtId="0" fontId="13" fillId="0" borderId="0" xfId="0" applyFont="1" applyAlignment="1" applyProtection="1">
      <alignment horizontal="center"/>
    </xf>
    <xf numFmtId="0" fontId="20" fillId="0" borderId="0" xfId="0" applyFont="1" applyAlignment="1" applyProtection="1">
      <alignment vertical="center"/>
    </xf>
    <xf numFmtId="0" fontId="16" fillId="0" borderId="0" xfId="0" applyFont="1" applyAlignment="1" applyProtection="1">
      <alignment horizontal="left"/>
    </xf>
    <xf numFmtId="0" fontId="0" fillId="0" borderId="0" xfId="0" applyBorder="1" applyAlignment="1" applyProtection="1"/>
    <xf numFmtId="9" fontId="17" fillId="0" borderId="0" xfId="0" applyNumberFormat="1" applyFont="1" applyBorder="1" applyAlignment="1" applyProtection="1">
      <alignment horizontal="center" vertical="center"/>
    </xf>
    <xf numFmtId="0" fontId="0" fillId="0" borderId="0" xfId="0" applyFill="1" applyBorder="1" applyAlignment="1" applyProtection="1"/>
    <xf numFmtId="0" fontId="15" fillId="4" borderId="2" xfId="0" applyFont="1" applyFill="1" applyBorder="1" applyAlignment="1" applyProtection="1">
      <alignment vertical="center"/>
    </xf>
    <xf numFmtId="0" fontId="15" fillId="4" borderId="2" xfId="0" applyFont="1" applyFill="1" applyBorder="1" applyAlignment="1" applyProtection="1">
      <alignment horizontal="center" vertical="center"/>
    </xf>
    <xf numFmtId="0" fontId="21" fillId="4" borderId="2" xfId="0" applyFont="1" applyFill="1" applyBorder="1" applyAlignment="1" applyProtection="1">
      <alignment vertical="center"/>
    </xf>
    <xf numFmtId="0" fontId="17" fillId="4" borderId="2" xfId="0" applyFont="1" applyFill="1" applyBorder="1" applyProtection="1"/>
    <xf numFmtId="0" fontId="0" fillId="0" borderId="0" xfId="0" applyBorder="1" applyProtection="1"/>
    <xf numFmtId="0" fontId="17" fillId="0" borderId="0" xfId="0" applyFont="1" applyBorder="1" applyAlignment="1" applyProtection="1">
      <alignment vertical="center"/>
    </xf>
    <xf numFmtId="0" fontId="17" fillId="0" borderId="3" xfId="0" applyFont="1" applyBorder="1" applyAlignment="1" applyProtection="1">
      <alignment vertical="center"/>
    </xf>
    <xf numFmtId="0" fontId="17" fillId="0" borderId="0" xfId="0" applyFont="1" applyBorder="1" applyAlignment="1" applyProtection="1">
      <alignment horizontal="left" vertical="center" wrapText="1"/>
    </xf>
    <xf numFmtId="0" fontId="21" fillId="0" borderId="0" xfId="0" applyFont="1" applyBorder="1" applyAlignment="1" applyProtection="1">
      <alignment vertical="center"/>
    </xf>
    <xf numFmtId="0" fontId="17" fillId="0" borderId="1" xfId="0" applyFont="1" applyBorder="1" applyAlignment="1" applyProtection="1">
      <alignment vertical="center"/>
    </xf>
    <xf numFmtId="164" fontId="17" fillId="0" borderId="1" xfId="0" applyNumberFormat="1" applyFont="1" applyBorder="1" applyAlignment="1" applyProtection="1">
      <alignment horizontal="center" vertical="center"/>
    </xf>
    <xf numFmtId="0" fontId="17" fillId="0" borderId="1" xfId="0" applyFont="1" applyBorder="1" applyAlignment="1" applyProtection="1">
      <alignment horizontal="left" vertical="center" wrapText="1"/>
    </xf>
    <xf numFmtId="0" fontId="12" fillId="0" borderId="0" xfId="0" applyFont="1" applyAlignment="1" applyProtection="1">
      <alignment vertical="center"/>
    </xf>
    <xf numFmtId="0" fontId="8" fillId="0" borderId="0" xfId="0" applyFont="1" applyAlignment="1" applyProtection="1">
      <alignment vertical="center"/>
    </xf>
    <xf numFmtId="0" fontId="0" fillId="0" borderId="0" xfId="0" applyAlignment="1" applyProtection="1">
      <alignment horizontal="left"/>
    </xf>
    <xf numFmtId="0" fontId="21" fillId="2" borderId="2" xfId="0" applyFont="1" applyFill="1" applyBorder="1" applyAlignment="1" applyProtection="1">
      <alignment vertical="center" wrapText="1"/>
    </xf>
    <xf numFmtId="0" fontId="21" fillId="2" borderId="2" xfId="0" applyFont="1" applyFill="1" applyBorder="1" applyAlignment="1" applyProtection="1">
      <alignment horizontal="center" vertical="center" wrapText="1"/>
    </xf>
    <xf numFmtId="0" fontId="17" fillId="2" borderId="2" xfId="0" applyFont="1" applyFill="1" applyBorder="1" applyProtection="1"/>
    <xf numFmtId="0" fontId="21" fillId="0" borderId="0" xfId="0" applyFont="1" applyFill="1" applyBorder="1" applyAlignment="1" applyProtection="1">
      <alignment horizontal="center" vertical="center" wrapText="1"/>
    </xf>
    <xf numFmtId="0" fontId="17" fillId="0" borderId="0" xfId="0" applyFont="1" applyProtection="1"/>
    <xf numFmtId="0" fontId="17" fillId="0" borderId="0" xfId="0" applyFont="1" applyFill="1" applyBorder="1" applyAlignment="1" applyProtection="1">
      <alignment horizontal="left"/>
    </xf>
    <xf numFmtId="0" fontId="21" fillId="0" borderId="0" xfId="0" applyFont="1" applyFill="1" applyBorder="1" applyAlignment="1" applyProtection="1"/>
    <xf numFmtId="0" fontId="21" fillId="0" borderId="0" xfId="0" applyFont="1" applyFill="1" applyBorder="1" applyAlignment="1" applyProtection="1">
      <alignment wrapText="1"/>
    </xf>
    <xf numFmtId="0" fontId="17" fillId="0" borderId="0" xfId="0" applyFont="1" applyFill="1" applyBorder="1" applyAlignment="1" applyProtection="1"/>
    <xf numFmtId="3" fontId="17" fillId="0" borderId="0" xfId="0" applyNumberFormat="1" applyFont="1" applyFill="1" applyBorder="1" applyAlignment="1" applyProtection="1">
      <alignment horizontal="center" wrapText="1"/>
    </xf>
    <xf numFmtId="165" fontId="11" fillId="0" borderId="0" xfId="1" applyNumberFormat="1" applyFont="1" applyAlignment="1" applyProtection="1"/>
    <xf numFmtId="165" fontId="11" fillId="0" borderId="0" xfId="1" applyNumberFormat="1" applyFont="1" applyProtection="1"/>
    <xf numFmtId="9" fontId="17" fillId="0" borderId="0" xfId="1" applyFont="1" applyAlignment="1" applyProtection="1">
      <alignment horizontal="center"/>
    </xf>
    <xf numFmtId="0" fontId="17" fillId="0" borderId="0" xfId="0" applyFont="1" applyFill="1" applyBorder="1" applyAlignment="1" applyProtection="1">
      <alignment horizontal="left" wrapText="1"/>
    </xf>
    <xf numFmtId="0" fontId="17" fillId="0" borderId="0" xfId="0" applyFont="1" applyFill="1" applyBorder="1" applyAlignment="1" applyProtection="1">
      <alignment wrapText="1"/>
    </xf>
    <xf numFmtId="9" fontId="0" fillId="0" borderId="0" xfId="1" applyFont="1" applyAlignment="1" applyProtection="1">
      <alignment horizontal="center"/>
    </xf>
    <xf numFmtId="0" fontId="17" fillId="0" borderId="1" xfId="0" applyFont="1" applyFill="1" applyBorder="1" applyAlignment="1" applyProtection="1">
      <alignment horizontal="left"/>
    </xf>
    <xf numFmtId="0" fontId="21" fillId="0" borderId="1" xfId="0" applyFont="1" applyFill="1" applyBorder="1" applyAlignment="1" applyProtection="1"/>
    <xf numFmtId="0" fontId="21" fillId="0" borderId="1" xfId="0" applyFont="1" applyFill="1" applyBorder="1" applyAlignment="1" applyProtection="1">
      <alignment wrapText="1"/>
    </xf>
    <xf numFmtId="3" fontId="17" fillId="0" borderId="1" xfId="0" applyNumberFormat="1" applyFont="1" applyFill="1" applyBorder="1" applyAlignment="1" applyProtection="1">
      <alignment horizontal="center" wrapText="1"/>
    </xf>
    <xf numFmtId="165" fontId="11" fillId="0" borderId="1" xfId="1" applyNumberFormat="1" applyFont="1" applyBorder="1" applyAlignment="1" applyProtection="1"/>
    <xf numFmtId="0" fontId="7" fillId="0" borderId="0" xfId="0" applyFont="1" applyFill="1" applyBorder="1" applyAlignment="1" applyProtection="1">
      <alignment horizontal="left"/>
    </xf>
    <xf numFmtId="9" fontId="23" fillId="0" borderId="0" xfId="0" applyNumberFormat="1" applyFont="1" applyBorder="1" applyAlignment="1" applyProtection="1">
      <alignment horizontal="center"/>
    </xf>
    <xf numFmtId="0" fontId="23" fillId="0" borderId="0" xfId="0" applyFont="1" applyAlignment="1" applyProtection="1">
      <alignment horizontal="right"/>
    </xf>
    <xf numFmtId="0" fontId="17" fillId="0" borderId="0" xfId="0" applyFont="1" applyAlignment="1" applyProtection="1">
      <alignment vertical="center"/>
    </xf>
    <xf numFmtId="0" fontId="21" fillId="0" borderId="0" xfId="0" applyFont="1" applyProtection="1"/>
    <xf numFmtId="0" fontId="24" fillId="0" borderId="0" xfId="0" applyFont="1" applyProtection="1"/>
    <xf numFmtId="0" fontId="17" fillId="0" borderId="0" xfId="0" applyFont="1" applyFill="1" applyBorder="1" applyAlignment="1" applyProtection="1">
      <alignment horizontal="center" vertical="center"/>
    </xf>
    <xf numFmtId="0" fontId="17" fillId="0" borderId="0" xfId="0" applyFont="1" applyBorder="1" applyAlignment="1" applyProtection="1">
      <alignment horizontal="center" vertical="center"/>
    </xf>
    <xf numFmtId="0" fontId="25" fillId="0" borderId="0" xfId="0" applyFont="1" applyBorder="1" applyProtection="1"/>
    <xf numFmtId="0" fontId="25" fillId="0" borderId="0" xfId="0" applyFont="1" applyBorder="1" applyAlignment="1" applyProtection="1">
      <alignment horizontal="center" vertical="center" wrapText="1"/>
    </xf>
    <xf numFmtId="0" fontId="25" fillId="0" borderId="0" xfId="0" applyFont="1" applyBorder="1" applyAlignment="1" applyProtection="1">
      <alignment horizontal="center" vertical="center"/>
    </xf>
    <xf numFmtId="9" fontId="32" fillId="0" borderId="0" xfId="0" applyNumberFormat="1" applyFont="1" applyAlignment="1" applyProtection="1"/>
    <xf numFmtId="9" fontId="32" fillId="0" borderId="0" xfId="0" applyNumberFormat="1" applyFont="1" applyBorder="1" applyAlignment="1" applyProtection="1">
      <alignment horizontal="left" vertical="center" wrapText="1"/>
    </xf>
    <xf numFmtId="0" fontId="7" fillId="0" borderId="0" xfId="0" applyFont="1" applyProtection="1"/>
    <xf numFmtId="9" fontId="17" fillId="3" borderId="0" xfId="0" applyNumberFormat="1" applyFont="1" applyFill="1" applyAlignment="1" applyProtection="1">
      <alignment horizontal="center" vertical="center"/>
      <protection hidden="1"/>
    </xf>
    <xf numFmtId="164" fontId="17" fillId="0" borderId="0" xfId="1" applyNumberFormat="1" applyFont="1" applyBorder="1" applyAlignment="1" applyProtection="1">
      <alignment horizontal="center" vertical="center"/>
      <protection hidden="1"/>
    </xf>
    <xf numFmtId="164" fontId="21" fillId="0" borderId="0" xfId="1" applyNumberFormat="1" applyFont="1" applyBorder="1" applyAlignment="1" applyProtection="1">
      <alignment horizontal="center" vertical="center"/>
      <protection hidden="1"/>
    </xf>
    <xf numFmtId="164" fontId="17" fillId="0" borderId="0" xfId="0" applyNumberFormat="1" applyFont="1" applyBorder="1" applyAlignment="1" applyProtection="1">
      <alignment horizontal="center" vertical="center"/>
      <protection hidden="1"/>
    </xf>
    <xf numFmtId="164" fontId="17" fillId="0" borderId="0" xfId="0" applyNumberFormat="1" applyFont="1" applyFill="1" applyBorder="1" applyAlignment="1" applyProtection="1">
      <alignment horizontal="center"/>
      <protection hidden="1"/>
    </xf>
    <xf numFmtId="164" fontId="17" fillId="0" borderId="1" xfId="0" applyNumberFormat="1" applyFont="1" applyFill="1" applyBorder="1" applyAlignment="1" applyProtection="1">
      <alignment horizontal="center"/>
      <protection hidden="1"/>
    </xf>
    <xf numFmtId="9" fontId="13" fillId="5" borderId="0" xfId="0" applyNumberFormat="1" applyFont="1" applyFill="1" applyBorder="1" applyAlignment="1" applyProtection="1">
      <alignment horizontal="center" vertical="center" wrapText="1"/>
      <protection hidden="1"/>
    </xf>
    <xf numFmtId="9" fontId="13" fillId="5" borderId="1" xfId="0" applyNumberFormat="1" applyFont="1" applyFill="1" applyBorder="1" applyAlignment="1" applyProtection="1">
      <alignment horizontal="center" vertical="center" wrapText="1"/>
      <protection hidden="1"/>
    </xf>
    <xf numFmtId="9" fontId="17" fillId="3" borderId="0" xfId="2" applyNumberFormat="1" applyFont="1" applyFill="1" applyAlignment="1" applyProtection="1">
      <alignment horizontal="center" vertical="center"/>
      <protection hidden="1"/>
    </xf>
    <xf numFmtId="164" fontId="17" fillId="0" borderId="0" xfId="2" applyNumberFormat="1" applyFont="1" applyBorder="1" applyAlignment="1" applyProtection="1">
      <alignment horizontal="center" vertical="center"/>
      <protection hidden="1"/>
    </xf>
    <xf numFmtId="9" fontId="13" fillId="6" borderId="0" xfId="2" applyNumberFormat="1" applyFont="1" applyFill="1" applyBorder="1" applyAlignment="1" applyProtection="1">
      <alignment horizontal="center" vertical="center" wrapText="1"/>
      <protection hidden="1"/>
    </xf>
    <xf numFmtId="9" fontId="13" fillId="6" borderId="1" xfId="2" applyNumberFormat="1" applyFont="1" applyFill="1" applyBorder="1" applyAlignment="1" applyProtection="1">
      <alignment horizontal="center" vertical="center" wrapText="1"/>
      <protection hidden="1"/>
    </xf>
    <xf numFmtId="0" fontId="33" fillId="0" borderId="0" xfId="0" applyFont="1" applyProtection="1"/>
    <xf numFmtId="0" fontId="34" fillId="0" borderId="0" xfId="0" applyFont="1" applyFill="1"/>
    <xf numFmtId="0" fontId="34" fillId="0" borderId="0" xfId="0" applyFont="1" applyFill="1" applyProtection="1"/>
    <xf numFmtId="10" fontId="34" fillId="0" borderId="0" xfId="0" applyNumberFormat="1" applyFont="1" applyFill="1" applyProtection="1"/>
    <xf numFmtId="1" fontId="34" fillId="0" borderId="0" xfId="0" applyNumberFormat="1" applyFont="1" applyFill="1" applyProtection="1"/>
    <xf numFmtId="9" fontId="34" fillId="0" borderId="0" xfId="1" applyFont="1" applyFill="1" applyProtection="1"/>
    <xf numFmtId="0" fontId="34" fillId="0" borderId="0" xfId="0" applyFont="1" applyFill="1" applyAlignment="1" applyProtection="1">
      <alignment horizontal="right"/>
    </xf>
    <xf numFmtId="9" fontId="34" fillId="0" borderId="0" xfId="0" applyNumberFormat="1" applyFont="1" applyFill="1" applyProtection="1"/>
    <xf numFmtId="1" fontId="34" fillId="0" borderId="0" xfId="0" applyNumberFormat="1" applyFont="1" applyFill="1"/>
    <xf numFmtId="9" fontId="34" fillId="0" borderId="0" xfId="0" applyNumberFormat="1" applyFont="1" applyFill="1" applyBorder="1" applyAlignment="1" applyProtection="1">
      <alignment horizontal="left" vertical="center" wrapText="1"/>
    </xf>
    <xf numFmtId="9" fontId="34" fillId="0" borderId="0" xfId="0" applyNumberFormat="1" applyFont="1" applyFill="1" applyAlignment="1" applyProtection="1"/>
    <xf numFmtId="9" fontId="17" fillId="0" borderId="0" xfId="1" applyNumberFormat="1" applyFont="1" applyBorder="1" applyAlignment="1" applyProtection="1">
      <alignment horizontal="center" vertical="center"/>
      <protection hidden="1"/>
    </xf>
    <xf numFmtId="9" fontId="17" fillId="0" borderId="1" xfId="1" applyNumberFormat="1" applyFont="1" applyBorder="1" applyAlignment="1" applyProtection="1">
      <alignment horizontal="center" vertical="center"/>
      <protection hidden="1"/>
    </xf>
    <xf numFmtId="9" fontId="17" fillId="0" borderId="0" xfId="1" applyNumberFormat="1" applyFont="1" applyBorder="1" applyAlignment="1" applyProtection="1">
      <alignment horizontal="center" vertical="center"/>
      <protection hidden="1"/>
    </xf>
    <xf numFmtId="0" fontId="17" fillId="5" borderId="0" xfId="2" applyFont="1" applyFill="1" applyBorder="1" applyProtection="1"/>
    <xf numFmtId="9" fontId="13" fillId="0" borderId="5" xfId="0" applyNumberFormat="1" applyFont="1" applyBorder="1" applyAlignment="1" applyProtection="1"/>
    <xf numFmtId="9" fontId="13" fillId="0" borderId="18" xfId="0" applyNumberFormat="1" applyFont="1" applyBorder="1" applyAlignment="1" applyProtection="1"/>
    <xf numFmtId="9" fontId="17" fillId="0" borderId="18" xfId="0" applyNumberFormat="1" applyFont="1" applyBorder="1" applyProtection="1"/>
    <xf numFmtId="9" fontId="13" fillId="0" borderId="19" xfId="0" applyNumberFormat="1" applyFont="1" applyBorder="1" applyAlignment="1" applyProtection="1"/>
    <xf numFmtId="9" fontId="13" fillId="0" borderId="7" xfId="0" applyNumberFormat="1" applyFont="1" applyBorder="1" applyAlignment="1" applyProtection="1"/>
    <xf numFmtId="9" fontId="13" fillId="0" borderId="0" xfId="0" applyNumberFormat="1" applyFont="1" applyBorder="1" applyAlignment="1" applyProtection="1"/>
    <xf numFmtId="9" fontId="17" fillId="0" borderId="0" xfId="0" applyNumberFormat="1" applyFont="1" applyBorder="1" applyProtection="1"/>
    <xf numFmtId="9" fontId="13" fillId="0" borderId="15" xfId="0" applyNumberFormat="1" applyFont="1" applyBorder="1" applyAlignment="1" applyProtection="1"/>
    <xf numFmtId="9" fontId="13" fillId="0" borderId="9" xfId="0" applyNumberFormat="1" applyFont="1" applyBorder="1" applyAlignment="1" applyProtection="1"/>
    <xf numFmtId="9" fontId="13" fillId="0" borderId="16" xfId="0" applyNumberFormat="1" applyFont="1" applyBorder="1" applyAlignment="1" applyProtection="1"/>
    <xf numFmtId="9" fontId="17" fillId="0" borderId="16" xfId="0" applyNumberFormat="1" applyFont="1" applyBorder="1" applyProtection="1"/>
    <xf numFmtId="9" fontId="13" fillId="0" borderId="17" xfId="0" applyNumberFormat="1" applyFont="1" applyBorder="1" applyAlignment="1" applyProtection="1"/>
    <xf numFmtId="0" fontId="2" fillId="0" borderId="0" xfId="4" applyFont="1" applyAlignment="1">
      <alignment horizontal="left" vertical="top" wrapText="1"/>
    </xf>
    <xf numFmtId="0" fontId="36" fillId="0" borderId="0" xfId="4" applyFont="1" applyAlignment="1">
      <alignment horizontal="left" vertical="top" wrapText="1"/>
    </xf>
    <xf numFmtId="0" fontId="6" fillId="0" borderId="0" xfId="4" applyAlignment="1">
      <alignment horizontal="left" vertical="top" wrapText="1"/>
    </xf>
    <xf numFmtId="0" fontId="37" fillId="0" borderId="0" xfId="4" applyFont="1" applyAlignment="1">
      <alignment horizontal="left" vertical="top" wrapText="1"/>
    </xf>
    <xf numFmtId="0" fontId="39" fillId="0" borderId="0" xfId="4" applyFont="1" applyAlignment="1">
      <alignment horizontal="left" vertical="top" wrapText="1"/>
    </xf>
    <xf numFmtId="0" fontId="41" fillId="10" borderId="0" xfId="4" applyFont="1" applyFill="1" applyAlignment="1">
      <alignment horizontal="left" vertical="top" wrapText="1"/>
    </xf>
    <xf numFmtId="0" fontId="42" fillId="5" borderId="0" xfId="4" applyFont="1" applyFill="1" applyBorder="1" applyAlignment="1">
      <alignment horizontal="left" vertical="top" wrapText="1"/>
    </xf>
    <xf numFmtId="0" fontId="43" fillId="0" borderId="0" xfId="4" applyFont="1" applyAlignment="1">
      <alignment horizontal="left" vertical="top" wrapText="1"/>
    </xf>
    <xf numFmtId="0" fontId="2" fillId="5" borderId="0" xfId="4" applyFont="1" applyFill="1" applyAlignment="1">
      <alignment horizontal="left" vertical="top" wrapText="1"/>
    </xf>
    <xf numFmtId="166" fontId="6" fillId="0" borderId="0" xfId="4" applyNumberFormat="1" applyAlignment="1">
      <alignment horizontal="left" vertical="top" wrapText="1"/>
    </xf>
    <xf numFmtId="0" fontId="44" fillId="0" borderId="0" xfId="4" applyFont="1" applyAlignment="1">
      <alignment horizontal="left" vertical="top" wrapText="1"/>
    </xf>
    <xf numFmtId="0" fontId="35" fillId="0" borderId="0" xfId="4" applyFont="1" applyAlignment="1">
      <alignment horizontal="left" vertical="top" wrapText="1"/>
    </xf>
    <xf numFmtId="0" fontId="2" fillId="5" borderId="0" xfId="4" applyFont="1" applyFill="1" applyAlignment="1">
      <alignment horizontal="left" vertical="top" wrapText="1" indent="4"/>
    </xf>
    <xf numFmtId="0" fontId="2" fillId="0" borderId="0" xfId="4" applyFont="1" applyBorder="1" applyAlignment="1">
      <alignment horizontal="left" vertical="top" wrapText="1"/>
    </xf>
    <xf numFmtId="0" fontId="44" fillId="5" borderId="0" xfId="4" applyFont="1" applyFill="1" applyBorder="1" applyAlignment="1">
      <alignment horizontal="left" vertical="top" wrapText="1"/>
    </xf>
    <xf numFmtId="0" fontId="6" fillId="0" borderId="0" xfId="4" applyBorder="1" applyAlignment="1">
      <alignment horizontal="left" vertical="top" wrapText="1"/>
    </xf>
    <xf numFmtId="0" fontId="2" fillId="5" borderId="0" xfId="4" applyFont="1" applyFill="1" applyBorder="1" applyAlignment="1">
      <alignment horizontal="left" vertical="top" wrapText="1"/>
    </xf>
    <xf numFmtId="0" fontId="46" fillId="5" borderId="0" xfId="4" applyFont="1" applyFill="1" applyBorder="1" applyAlignment="1">
      <alignment horizontal="left" vertical="top" wrapText="1"/>
    </xf>
    <xf numFmtId="0" fontId="39" fillId="0" borderId="0" xfId="4" applyFont="1" applyAlignment="1">
      <alignment horizontal="left" vertical="top" wrapText="1" indent="1"/>
    </xf>
    <xf numFmtId="0" fontId="2" fillId="0" borderId="0" xfId="4" applyFont="1" applyAlignment="1">
      <alignment horizontal="left" vertical="top" wrapText="1" indent="4"/>
    </xf>
    <xf numFmtId="0" fontId="35" fillId="5" borderId="0" xfId="4" applyFont="1" applyFill="1" applyBorder="1" applyAlignment="1">
      <alignment horizontal="left" vertical="top" wrapText="1"/>
    </xf>
    <xf numFmtId="0" fontId="35" fillId="5" borderId="0" xfId="4" applyFont="1" applyFill="1" applyAlignment="1">
      <alignment horizontal="left" vertical="top" wrapText="1"/>
    </xf>
    <xf numFmtId="0" fontId="6" fillId="5" borderId="0" xfId="4" applyFill="1" applyAlignment="1">
      <alignment horizontal="left" vertical="top" wrapText="1"/>
    </xf>
    <xf numFmtId="166" fontId="2" fillId="0" borderId="0" xfId="4" applyNumberFormat="1" applyFont="1" applyAlignment="1">
      <alignment horizontal="left" vertical="top" wrapText="1"/>
    </xf>
    <xf numFmtId="0" fontId="28" fillId="0" borderId="12" xfId="0" applyFont="1" applyBorder="1" applyAlignment="1" applyProtection="1">
      <alignment horizontal="center" vertical="center" wrapText="1"/>
    </xf>
    <xf numFmtId="0" fontId="28" fillId="0" borderId="13" xfId="0" applyFont="1" applyBorder="1" applyAlignment="1" applyProtection="1">
      <alignment horizontal="center" vertical="center" wrapText="1"/>
    </xf>
    <xf numFmtId="0" fontId="28" fillId="0" borderId="14" xfId="0" applyFont="1" applyBorder="1" applyAlignment="1" applyProtection="1">
      <alignment horizontal="center" vertical="center" wrapText="1"/>
    </xf>
    <xf numFmtId="0" fontId="28" fillId="0" borderId="11" xfId="0" applyFont="1" applyBorder="1" applyAlignment="1" applyProtection="1">
      <alignment horizontal="left" vertical="center" wrapText="1"/>
    </xf>
    <xf numFmtId="0" fontId="0" fillId="0" borderId="12" xfId="0" applyBorder="1" applyAlignment="1" applyProtection="1">
      <alignment vertical="center" wrapText="1"/>
    </xf>
    <xf numFmtId="0" fontId="0" fillId="0" borderId="13" xfId="0" applyBorder="1" applyAlignment="1" applyProtection="1">
      <alignment vertical="center" wrapText="1"/>
    </xf>
    <xf numFmtId="0" fontId="0" fillId="0" borderId="14" xfId="0" applyBorder="1" applyAlignment="1" applyProtection="1">
      <alignment vertical="center" wrapText="1"/>
    </xf>
    <xf numFmtId="0" fontId="29" fillId="0" borderId="20" xfId="0" applyFont="1" applyBorder="1" applyAlignment="1" applyProtection="1">
      <alignment vertical="top" wrapText="1"/>
    </xf>
    <xf numFmtId="0" fontId="29" fillId="0" borderId="22" xfId="0" applyFont="1" applyBorder="1" applyAlignment="1" applyProtection="1">
      <alignment vertical="top" wrapText="1"/>
    </xf>
    <xf numFmtId="0" fontId="29" fillId="0" borderId="21" xfId="0" applyFont="1" applyBorder="1" applyAlignment="1" applyProtection="1">
      <alignment vertical="top" wrapText="1"/>
    </xf>
    <xf numFmtId="0" fontId="29" fillId="0" borderId="20" xfId="0" applyFont="1" applyBorder="1" applyAlignment="1" applyProtection="1">
      <alignment vertical="top"/>
    </xf>
    <xf numFmtId="164" fontId="17" fillId="0" borderId="5" xfId="1" applyNumberFormat="1" applyFont="1" applyBorder="1" applyAlignment="1" applyProtection="1">
      <alignment horizontal="center" vertical="center"/>
    </xf>
    <xf numFmtId="164" fontId="17" fillId="0" borderId="18" xfId="1" applyNumberFormat="1" applyFont="1" applyBorder="1" applyAlignment="1" applyProtection="1">
      <alignment horizontal="center" vertical="center"/>
    </xf>
    <xf numFmtId="0" fontId="29" fillId="0" borderId="22" xfId="0" applyFont="1" applyBorder="1" applyAlignment="1" applyProtection="1">
      <alignment vertical="top"/>
    </xf>
    <xf numFmtId="0" fontId="29" fillId="0" borderId="21" xfId="0" applyFont="1" applyBorder="1" applyAlignment="1" applyProtection="1">
      <alignment vertical="top"/>
    </xf>
    <xf numFmtId="9" fontId="17" fillId="0" borderId="15" xfId="0" applyNumberFormat="1" applyFont="1" applyFill="1" applyBorder="1" applyAlignment="1" applyProtection="1">
      <alignment vertical="center" wrapText="1"/>
    </xf>
    <xf numFmtId="0" fontId="29" fillId="0" borderId="5" xfId="0" applyFont="1" applyBorder="1" applyAlignment="1" applyProtection="1">
      <alignment vertical="top" wrapText="1"/>
    </xf>
    <xf numFmtId="9" fontId="13" fillId="5" borderId="19" xfId="0" applyNumberFormat="1" applyFont="1" applyFill="1" applyBorder="1" applyAlignment="1" applyProtection="1">
      <alignment horizontal="center" wrapText="1"/>
    </xf>
    <xf numFmtId="0" fontId="29" fillId="0" borderId="7" xfId="0" applyFont="1" applyBorder="1" applyAlignment="1" applyProtection="1">
      <alignment vertical="top" wrapText="1"/>
    </xf>
    <xf numFmtId="9" fontId="13" fillId="5" borderId="15" xfId="0" applyNumberFormat="1" applyFont="1" applyFill="1" applyBorder="1" applyAlignment="1" applyProtection="1">
      <alignment horizontal="center" wrapText="1"/>
    </xf>
    <xf numFmtId="0" fontId="29" fillId="0" borderId="9" xfId="0" applyFont="1" applyBorder="1" applyAlignment="1" applyProtection="1">
      <alignment vertical="top" wrapText="1"/>
    </xf>
    <xf numFmtId="9" fontId="13" fillId="5" borderId="19" xfId="0" applyNumberFormat="1" applyFont="1" applyFill="1" applyBorder="1" applyAlignment="1" applyProtection="1">
      <alignment horizontal="center" vertical="center" wrapText="1"/>
    </xf>
    <xf numFmtId="9" fontId="13" fillId="5" borderId="15" xfId="0" applyNumberFormat="1" applyFont="1" applyFill="1" applyBorder="1" applyAlignment="1" applyProtection="1">
      <alignment horizontal="center" vertical="center" wrapText="1"/>
    </xf>
    <xf numFmtId="164" fontId="17" fillId="0" borderId="19" xfId="0" applyNumberFormat="1" applyFont="1" applyFill="1" applyBorder="1" applyAlignment="1" applyProtection="1">
      <alignment horizontal="center"/>
    </xf>
    <xf numFmtId="164" fontId="17" fillId="0" borderId="15" xfId="0" applyNumberFormat="1" applyFont="1" applyFill="1" applyBorder="1" applyAlignment="1" applyProtection="1">
      <alignment horizontal="center"/>
    </xf>
    <xf numFmtId="9" fontId="13" fillId="6" borderId="5" xfId="0" applyNumberFormat="1" applyFont="1" applyFill="1" applyBorder="1" applyAlignment="1" applyProtection="1">
      <alignment horizontal="center" vertical="center" wrapText="1"/>
    </xf>
    <xf numFmtId="9" fontId="13" fillId="6" borderId="18" xfId="0" applyNumberFormat="1" applyFont="1" applyFill="1" applyBorder="1" applyAlignment="1" applyProtection="1">
      <alignment horizontal="center" vertical="center" wrapText="1"/>
    </xf>
    <xf numFmtId="9" fontId="13" fillId="6" borderId="19" xfId="0" applyNumberFormat="1" applyFont="1" applyFill="1" applyBorder="1" applyAlignment="1" applyProtection="1">
      <alignment horizontal="center" vertical="center" wrapText="1"/>
    </xf>
    <xf numFmtId="9" fontId="13" fillId="6" borderId="20" xfId="0" applyNumberFormat="1" applyFont="1" applyFill="1" applyBorder="1" applyAlignment="1" applyProtection="1">
      <alignment horizontal="center" vertical="center" wrapText="1"/>
    </xf>
    <xf numFmtId="9" fontId="13" fillId="6" borderId="22" xfId="0" applyNumberFormat="1" applyFont="1" applyFill="1" applyBorder="1" applyAlignment="1" applyProtection="1">
      <alignment horizontal="center" vertical="center" wrapText="1"/>
    </xf>
    <xf numFmtId="9" fontId="13" fillId="6" borderId="21" xfId="0" applyNumberFormat="1" applyFont="1" applyFill="1" applyBorder="1" applyAlignment="1" applyProtection="1">
      <alignment horizontal="center" vertical="center" wrapText="1"/>
    </xf>
    <xf numFmtId="0" fontId="2" fillId="0" borderId="0" xfId="4" applyFont="1" applyAlignment="1">
      <alignment horizontal="left" vertical="top" wrapText="1"/>
    </xf>
    <xf numFmtId="0" fontId="0" fillId="0" borderId="13" xfId="0" applyBorder="1" applyAlignment="1" applyProtection="1">
      <alignment wrapText="1"/>
    </xf>
    <xf numFmtId="0" fontId="47" fillId="0" borderId="0" xfId="0" applyFont="1"/>
    <xf numFmtId="0" fontId="25" fillId="0" borderId="0" xfId="0" applyFont="1" applyFill="1" applyAlignment="1"/>
    <xf numFmtId="0" fontId="17" fillId="0" borderId="0" xfId="0" applyFont="1"/>
    <xf numFmtId="0" fontId="48" fillId="0" borderId="0" xfId="0" applyFont="1" applyAlignment="1">
      <alignment horizontal="left" indent="1"/>
    </xf>
    <xf numFmtId="0" fontId="48" fillId="0" borderId="0" xfId="0" applyFont="1"/>
    <xf numFmtId="0" fontId="48" fillId="0" borderId="0" xfId="0" applyFont="1" applyProtection="1"/>
    <xf numFmtId="0" fontId="48" fillId="0" borderId="0" xfId="0" applyFont="1" applyAlignment="1">
      <alignment horizontal="left"/>
    </xf>
    <xf numFmtId="0" fontId="2" fillId="5" borderId="0" xfId="4" applyFont="1" applyFill="1" applyBorder="1" applyAlignment="1">
      <alignment horizontal="left" vertical="top" wrapText="1"/>
    </xf>
    <xf numFmtId="0" fontId="1" fillId="0" borderId="0" xfId="4" applyFont="1" applyAlignment="1">
      <alignment horizontal="left" vertical="top" wrapText="1"/>
    </xf>
    <xf numFmtId="0" fontId="2" fillId="5" borderId="0" xfId="4" applyFont="1" applyFill="1" applyBorder="1" applyAlignment="1">
      <alignment vertical="top" wrapText="1"/>
    </xf>
    <xf numFmtId="0" fontId="1" fillId="5" borderId="0" xfId="4" applyFont="1" applyFill="1" applyBorder="1" applyAlignment="1">
      <alignment vertical="top" wrapText="1"/>
    </xf>
    <xf numFmtId="0" fontId="2" fillId="0" borderId="0" xfId="4" applyFont="1" applyAlignment="1">
      <alignment horizontal="left" vertical="top" wrapText="1"/>
    </xf>
    <xf numFmtId="0" fontId="45" fillId="0" borderId="0" xfId="4" applyFont="1" applyBorder="1" applyAlignment="1">
      <alignment horizontal="left" vertical="top" wrapText="1"/>
    </xf>
    <xf numFmtId="0" fontId="2" fillId="5" borderId="0" xfId="4" applyFont="1" applyFill="1" applyBorder="1" applyAlignment="1">
      <alignment horizontal="left" vertical="top" wrapText="1"/>
    </xf>
    <xf numFmtId="0" fontId="25" fillId="5" borderId="0" xfId="2" applyFont="1" applyFill="1" applyBorder="1" applyAlignment="1" applyProtection="1">
      <alignment horizontal="left" vertical="top" wrapText="1"/>
    </xf>
    <xf numFmtId="0" fontId="21" fillId="9" borderId="4" xfId="0" applyFont="1" applyFill="1" applyBorder="1" applyAlignment="1" applyProtection="1">
      <alignment horizontal="center" vertical="center"/>
    </xf>
    <xf numFmtId="0" fontId="21" fillId="2" borderId="2" xfId="0" applyFont="1" applyFill="1" applyBorder="1" applyAlignment="1" applyProtection="1">
      <alignment horizontal="center" vertical="center" wrapText="1"/>
    </xf>
    <xf numFmtId="0" fontId="21" fillId="8" borderId="4" xfId="0" applyFont="1" applyFill="1" applyBorder="1" applyAlignment="1" applyProtection="1">
      <alignment horizontal="center" vertical="center"/>
    </xf>
    <xf numFmtId="0" fontId="21" fillId="3" borderId="4" xfId="0" applyFont="1" applyFill="1" applyBorder="1" applyAlignment="1" applyProtection="1">
      <alignment horizontal="center" vertical="center"/>
    </xf>
    <xf numFmtId="0" fontId="21" fillId="7" borderId="4" xfId="0" applyFont="1" applyFill="1" applyBorder="1" applyAlignment="1" applyProtection="1">
      <alignment horizontal="center" vertical="center"/>
    </xf>
    <xf numFmtId="0" fontId="17" fillId="0" borderId="0" xfId="2" applyFont="1" applyFill="1" applyBorder="1" applyAlignment="1" applyProtection="1">
      <alignment horizontal="left" vertical="center" wrapText="1"/>
    </xf>
    <xf numFmtId="0" fontId="21" fillId="2" borderId="2" xfId="2" applyFont="1" applyFill="1" applyBorder="1" applyAlignment="1" applyProtection="1">
      <alignment horizontal="center" vertical="center" wrapText="1"/>
    </xf>
    <xf numFmtId="0" fontId="17" fillId="0" borderId="0" xfId="2" applyFont="1" applyFill="1" applyBorder="1" applyAlignment="1" applyProtection="1">
      <alignment horizontal="center" wrapText="1"/>
    </xf>
    <xf numFmtId="0" fontId="21" fillId="7" borderId="4" xfId="2" applyFont="1" applyFill="1" applyBorder="1" applyAlignment="1" applyProtection="1">
      <alignment horizontal="center" vertical="center"/>
    </xf>
    <xf numFmtId="0" fontId="21" fillId="9" borderId="4" xfId="2" applyFont="1" applyFill="1" applyBorder="1" applyAlignment="1" applyProtection="1">
      <alignment horizontal="center" vertical="center"/>
    </xf>
    <xf numFmtId="0" fontId="17" fillId="0" borderId="1" xfId="2" applyFont="1" applyFill="1" applyBorder="1" applyAlignment="1" applyProtection="1">
      <alignment horizontal="center" wrapText="1"/>
    </xf>
    <xf numFmtId="0" fontId="21" fillId="8" borderId="4" xfId="2" applyFont="1" applyFill="1" applyBorder="1" applyAlignment="1" applyProtection="1">
      <alignment horizontal="center" vertical="center"/>
    </xf>
    <xf numFmtId="0" fontId="21" fillId="3" borderId="4" xfId="2" applyFont="1" applyFill="1" applyBorder="1" applyAlignment="1" applyProtection="1">
      <alignment horizontal="center" vertical="center"/>
    </xf>
    <xf numFmtId="0" fontId="0" fillId="0" borderId="18" xfId="0" applyBorder="1" applyAlignment="1" applyProtection="1">
      <alignment horizontal="center"/>
    </xf>
    <xf numFmtId="0" fontId="0" fillId="0" borderId="19" xfId="0" applyBorder="1" applyAlignment="1" applyProtection="1">
      <alignment horizontal="center"/>
    </xf>
    <xf numFmtId="0" fontId="0" fillId="0" borderId="20" xfId="0" applyBorder="1" applyAlignment="1" applyProtection="1">
      <alignment horizontal="center" wrapText="1"/>
    </xf>
    <xf numFmtId="0" fontId="0" fillId="0" borderId="21" xfId="0" applyBorder="1" applyAlignment="1" applyProtection="1">
      <alignment horizontal="center" wrapText="1"/>
    </xf>
    <xf numFmtId="0" fontId="0" fillId="0" borderId="19" xfId="0" applyBorder="1" applyAlignment="1" applyProtection="1">
      <alignment horizontal="center" wrapText="1"/>
    </xf>
    <xf numFmtId="0" fontId="0" fillId="0" borderId="17" xfId="0" applyBorder="1" applyAlignment="1" applyProtection="1">
      <alignment horizontal="center" wrapText="1"/>
    </xf>
    <xf numFmtId="0" fontId="17" fillId="0" borderId="12" xfId="0" applyFont="1" applyBorder="1" applyAlignment="1" applyProtection="1">
      <alignment horizontal="center"/>
    </xf>
    <xf numFmtId="0" fontId="0" fillId="0" borderId="13" xfId="0" applyBorder="1" applyAlignment="1" applyProtection="1">
      <alignment horizontal="center"/>
    </xf>
    <xf numFmtId="0" fontId="0" fillId="0" borderId="14" xfId="0" applyBorder="1" applyAlignment="1" applyProtection="1">
      <alignment horizontal="center"/>
    </xf>
    <xf numFmtId="0" fontId="17" fillId="0" borderId="13" xfId="0" applyFont="1" applyBorder="1" applyAlignment="1" applyProtection="1">
      <alignment horizontal="center"/>
    </xf>
    <xf numFmtId="0" fontId="0" fillId="0" borderId="12" xfId="0" applyBorder="1" applyAlignment="1" applyProtection="1">
      <alignment horizontal="center" wrapText="1"/>
    </xf>
    <xf numFmtId="0" fontId="0" fillId="0" borderId="13" xfId="0" applyBorder="1" applyAlignment="1" applyProtection="1">
      <alignment horizontal="center" wrapText="1"/>
    </xf>
    <xf numFmtId="0" fontId="0" fillId="0" borderId="14" xfId="0" applyBorder="1" applyAlignment="1" applyProtection="1">
      <alignment horizontal="center" wrapText="1"/>
    </xf>
    <xf numFmtId="3" fontId="12" fillId="0" borderId="0" xfId="0" applyNumberFormat="1" applyFont="1" applyFill="1" applyBorder="1" applyAlignment="1" applyProtection="1">
      <alignment horizontal="left" wrapText="1"/>
    </xf>
    <xf numFmtId="3" fontId="12" fillId="0" borderId="0" xfId="2" applyNumberFormat="1" applyFont="1" applyFill="1" applyBorder="1" applyAlignment="1" applyProtection="1">
      <alignment horizontal="left" wrapText="1"/>
    </xf>
  </cellXfs>
  <cellStyles count="12">
    <cellStyle name="Normal" xfId="0" builtinId="0"/>
    <cellStyle name="Normal 2" xfId="2"/>
    <cellStyle name="Normal 3" xfId="4"/>
    <cellStyle name="Normal 3 2" xfId="9"/>
    <cellStyle name="Normal 4" xfId="5"/>
    <cellStyle name="Normal 4 2" xfId="10"/>
    <cellStyle name="Normal 5" xfId="6"/>
    <cellStyle name="Normal 5 2" xfId="11"/>
    <cellStyle name="Normal 6" xfId="8"/>
    <cellStyle name="Normal 7" xfId="7"/>
    <cellStyle name="Percent 2" xfId="1"/>
    <cellStyle name="Percent 2 2" xfId="3"/>
  </cellStyles>
  <dxfs count="30">
    <dxf>
      <fill>
        <patternFill>
          <bgColor rgb="FFFF0000"/>
        </patternFill>
      </fill>
    </dxf>
    <dxf>
      <fill>
        <patternFill>
          <bgColor rgb="FFFF9900"/>
        </patternFill>
      </fill>
    </dxf>
    <dxf>
      <fill>
        <patternFill>
          <bgColor indexed="42"/>
        </patternFill>
      </fill>
    </dxf>
    <dxf>
      <fill>
        <patternFill>
          <bgColor indexed="57"/>
        </patternFill>
      </fill>
    </dxf>
    <dxf>
      <fill>
        <patternFill>
          <bgColor theme="0"/>
        </patternFill>
      </fill>
    </dxf>
    <dxf>
      <fill>
        <patternFill>
          <bgColor theme="0"/>
        </patternFill>
      </fill>
    </dxf>
    <dxf>
      <fill>
        <patternFill>
          <bgColor indexed="10"/>
        </patternFill>
      </fill>
    </dxf>
    <dxf>
      <fill>
        <patternFill>
          <bgColor rgb="FFFF9900"/>
        </patternFill>
      </fill>
    </dxf>
    <dxf>
      <fill>
        <patternFill>
          <bgColor indexed="42"/>
        </patternFill>
      </fill>
    </dxf>
    <dxf>
      <fill>
        <patternFill>
          <bgColor indexed="57"/>
        </patternFill>
      </fill>
    </dxf>
    <dxf>
      <fill>
        <patternFill>
          <bgColor theme="0"/>
        </patternFill>
      </fill>
    </dxf>
    <dxf>
      <fill>
        <patternFill>
          <bgColor theme="0"/>
        </patternFill>
      </fill>
    </dxf>
    <dxf>
      <fill>
        <patternFill>
          <bgColor indexed="10"/>
        </patternFill>
      </fill>
    </dxf>
    <dxf>
      <fill>
        <patternFill>
          <bgColor rgb="FFFF9900"/>
        </patternFill>
      </fill>
    </dxf>
    <dxf>
      <fill>
        <patternFill>
          <bgColor indexed="42"/>
        </patternFill>
      </fill>
    </dxf>
    <dxf>
      <fill>
        <patternFill>
          <bgColor indexed="57"/>
        </patternFill>
      </fill>
    </dxf>
    <dxf>
      <font>
        <color auto="1"/>
      </font>
      <fill>
        <patternFill>
          <bgColor theme="0"/>
        </patternFill>
      </fill>
    </dxf>
    <dxf>
      <fill>
        <patternFill>
          <bgColor theme="0"/>
        </patternFill>
      </fill>
    </dxf>
    <dxf>
      <fill>
        <patternFill>
          <bgColor indexed="10"/>
        </patternFill>
      </fill>
    </dxf>
    <dxf>
      <fill>
        <patternFill>
          <bgColor rgb="FFFF9900"/>
        </patternFill>
      </fill>
    </dxf>
    <dxf>
      <fill>
        <patternFill>
          <bgColor indexed="42"/>
        </patternFill>
      </fill>
    </dxf>
    <dxf>
      <fill>
        <patternFill>
          <bgColor indexed="57"/>
        </patternFill>
      </fill>
    </dxf>
    <dxf>
      <fill>
        <patternFill>
          <bgColor theme="0"/>
        </patternFill>
      </fill>
    </dxf>
    <dxf>
      <fill>
        <patternFill>
          <bgColor theme="0"/>
        </patternFill>
      </fill>
    </dxf>
    <dxf>
      <fill>
        <patternFill>
          <bgColor theme="0"/>
        </patternFill>
      </fill>
    </dxf>
    <dxf>
      <fill>
        <patternFill>
          <bgColor theme="0"/>
        </patternFill>
      </fill>
    </dxf>
    <dxf>
      <fill>
        <patternFill>
          <bgColor indexed="10"/>
        </patternFill>
      </fill>
    </dxf>
    <dxf>
      <fill>
        <patternFill>
          <bgColor rgb="FFFF9900"/>
        </patternFill>
      </fill>
    </dxf>
    <dxf>
      <fill>
        <patternFill>
          <bgColor indexed="42"/>
        </patternFill>
      </fill>
    </dxf>
    <dxf>
      <fill>
        <patternFill>
          <bgColor indexed="57"/>
        </patternFill>
      </fill>
    </dxf>
  </dxfs>
  <tableStyles count="0" defaultTableStyle="TableStyleMedium2" defaultPivotStyle="PivotStyleLight16"/>
  <colors>
    <mruColors>
      <color rgb="FFA1A1A1"/>
      <color rgb="FFFF0000"/>
      <color rgb="FFFF9900"/>
      <color rgb="FFCCFFCC"/>
      <color rgb="FF339966"/>
      <color rgb="FF558ED5"/>
      <color rgb="FFA3CAFF"/>
      <color rgb="FFDDECFF"/>
      <color rgb="FF949494"/>
      <color rgb="FF8888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GB" sz="1200" b="1" i="0" baseline="0">
                <a:effectLst/>
                <a:latin typeface="Arial" panose="020B0604020202020204" pitchFamily="34" charset="0"/>
                <a:cs typeface="Arial" panose="020B0604020202020204" pitchFamily="34" charset="0"/>
              </a:rPr>
              <a:t>Trends in completion, attainment and success for all qualifications</a:t>
            </a:r>
            <a:endParaRPr lang="en-GB" sz="1200">
              <a:effectLst/>
              <a:latin typeface="Arial" panose="020B0604020202020204" pitchFamily="34" charset="0"/>
              <a:cs typeface="Arial" panose="020B0604020202020204" pitchFamily="34" charset="0"/>
            </a:endParaRPr>
          </a:p>
        </c:rich>
      </c:tx>
      <c:layout>
        <c:manualLayout>
          <c:xMode val="edge"/>
          <c:yMode val="edge"/>
          <c:x val="7.9244342244830013E-2"/>
          <c:y val="2.4836490033340427E-2"/>
        </c:manualLayout>
      </c:layout>
      <c:overlay val="0"/>
    </c:title>
    <c:autoTitleDeleted val="0"/>
    <c:plotArea>
      <c:layout>
        <c:manualLayout>
          <c:layoutTarget val="inner"/>
          <c:xMode val="edge"/>
          <c:yMode val="edge"/>
          <c:x val="7.8956150216633214E-2"/>
          <c:y val="9.3339954127355698E-2"/>
          <c:w val="0.87553743835117959"/>
          <c:h val="0.72831287980894277"/>
        </c:manualLayout>
      </c:layout>
      <c:barChart>
        <c:barDir val="col"/>
        <c:grouping val="stacked"/>
        <c:varyColors val="0"/>
        <c:ser>
          <c:idx val="0"/>
          <c:order val="0"/>
          <c:tx>
            <c:strRef>
              <c:f>'LOR (SSA)'!$W$2</c:f>
              <c:strCache>
                <c:ptCount val="1"/>
                <c:pt idx="0">
                  <c:v>Completion</c:v>
                </c:pt>
              </c:strCache>
            </c:strRef>
          </c:tx>
          <c:spPr>
            <a:solidFill>
              <a:srgbClr val="DDECFF"/>
            </a:solidFill>
            <a:ln w="12700">
              <a:solidFill>
                <a:srgbClr val="000000"/>
              </a:solidFill>
            </a:ln>
          </c:spPr>
          <c:invertIfNegative val="0"/>
          <c:dLbls>
            <c:numFmt formatCode="&quot;Completion,&quot;\ 0%;;;" sourceLinked="0"/>
            <c:spPr>
              <a:noFill/>
              <a:ln>
                <a:noFill/>
              </a:ln>
              <a:effectLst/>
            </c:spPr>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'LOR (SSA)'!$U$3:$U$15</c:f>
              <c:strCache>
                <c:ptCount val="11"/>
                <c:pt idx="2">
                  <c:v>2015/16</c:v>
                </c:pt>
                <c:pt idx="6">
                  <c:v>2016/17</c:v>
                </c:pt>
                <c:pt idx="10">
                  <c:v>2017/18</c:v>
                </c:pt>
              </c:strCache>
            </c:strRef>
          </c:cat>
          <c:val>
            <c:numRef>
              <c:f>'LOR (SSA)'!$W$3:$W$15</c:f>
              <c:numCache>
                <c:formatCode>0%</c:formatCode>
                <c:ptCount val="13"/>
                <c:pt idx="1">
                  <c:v>0.93</c:v>
                </c:pt>
                <c:pt idx="5">
                  <c:v>0.96</c:v>
                </c:pt>
                <c:pt idx="9">
                  <c:v>0.95</c:v>
                </c:pt>
              </c:numCache>
            </c:numRef>
          </c:val>
          <c:extLst>
            <c:ext xmlns:c16="http://schemas.microsoft.com/office/drawing/2014/chart" uri="{C3380CC4-5D6E-409C-BE32-E72D297353CC}">
              <c16:uniqueId val="{00000000-C570-4321-9A05-C6D297EF0ED0}"/>
            </c:ext>
          </c:extLst>
        </c:ser>
        <c:ser>
          <c:idx val="1"/>
          <c:order val="1"/>
          <c:tx>
            <c:strRef>
              <c:f>'LOR (SSA)'!$X$2</c:f>
              <c:strCache>
                <c:ptCount val="1"/>
                <c:pt idx="0">
                  <c:v>Attainment</c:v>
                </c:pt>
              </c:strCache>
            </c:strRef>
          </c:tx>
          <c:spPr>
            <a:solidFill>
              <a:srgbClr val="A3CAFF"/>
            </a:solidFill>
            <a:ln w="12700">
              <a:solidFill>
                <a:srgbClr val="000000"/>
              </a:solidFill>
            </a:ln>
          </c:spPr>
          <c:invertIfNegative val="0"/>
          <c:dLbls>
            <c:numFmt formatCode="&quot;Attainment,&quot;\ 0%;;;" sourceLinked="0"/>
            <c:spPr>
              <a:noFill/>
              <a:ln>
                <a:noFill/>
              </a:ln>
              <a:effectLst/>
            </c:spPr>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'LOR (SSA)'!$U$3:$U$15</c:f>
              <c:strCache>
                <c:ptCount val="11"/>
                <c:pt idx="2">
                  <c:v>2015/16</c:v>
                </c:pt>
                <c:pt idx="6">
                  <c:v>2016/17</c:v>
                </c:pt>
                <c:pt idx="10">
                  <c:v>2017/18</c:v>
                </c:pt>
              </c:strCache>
            </c:strRef>
          </c:cat>
          <c:val>
            <c:numRef>
              <c:f>'LOR (SSA)'!$X$3:$X$15</c:f>
              <c:numCache>
                <c:formatCode>General</c:formatCode>
                <c:ptCount val="13"/>
                <c:pt idx="2" formatCode="0%">
                  <c:v>0.93</c:v>
                </c:pt>
                <c:pt idx="6" formatCode="0%">
                  <c:v>0.95</c:v>
                </c:pt>
                <c:pt idx="10" formatCode="0%">
                  <c:v>0.93</c:v>
                </c:pt>
              </c:numCache>
            </c:numRef>
          </c:val>
          <c:extLst>
            <c:ext xmlns:c16="http://schemas.microsoft.com/office/drawing/2014/chart" uri="{C3380CC4-5D6E-409C-BE32-E72D297353CC}">
              <c16:uniqueId val="{00000001-C570-4321-9A05-C6D297EF0ED0}"/>
            </c:ext>
          </c:extLst>
        </c:ser>
        <c:ser>
          <c:idx val="2"/>
          <c:order val="2"/>
          <c:tx>
            <c:strRef>
              <c:f>'LOR (SSA)'!$Y$2</c:f>
              <c:strCache>
                <c:ptCount val="1"/>
                <c:pt idx="0">
                  <c:v>Success</c:v>
                </c:pt>
              </c:strCache>
            </c:strRef>
          </c:tx>
          <c:spPr>
            <a:solidFill>
              <a:srgbClr val="558ED5"/>
            </a:solidFill>
            <a:ln w="12700">
              <a:solidFill>
                <a:srgbClr val="000000"/>
              </a:solidFill>
            </a:ln>
          </c:spPr>
          <c:invertIfNegative val="0"/>
          <c:dLbls>
            <c:numFmt formatCode="&quot;Success,&quot;\ 0%;;;" sourceLinked="0"/>
            <c:spPr>
              <a:noFill/>
              <a:ln>
                <a:noFill/>
              </a:ln>
              <a:effectLst/>
            </c:spPr>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'LOR (SSA)'!$U$3:$U$15</c:f>
              <c:strCache>
                <c:ptCount val="11"/>
                <c:pt idx="2">
                  <c:v>2015/16</c:v>
                </c:pt>
                <c:pt idx="6">
                  <c:v>2016/17</c:v>
                </c:pt>
                <c:pt idx="10">
                  <c:v>2017/18</c:v>
                </c:pt>
              </c:strCache>
            </c:strRef>
          </c:cat>
          <c:val>
            <c:numRef>
              <c:f>'LOR (SSA)'!$Y$3:$Y$15</c:f>
              <c:numCache>
                <c:formatCode>General</c:formatCode>
                <c:ptCount val="13"/>
                <c:pt idx="3" formatCode="0%">
                  <c:v>0.86</c:v>
                </c:pt>
                <c:pt idx="7" formatCode="0%">
                  <c:v>0.9</c:v>
                </c:pt>
              </c:numCache>
            </c:numRef>
          </c:val>
          <c:extLst>
            <c:ext xmlns:c16="http://schemas.microsoft.com/office/drawing/2014/chart" uri="{C3380CC4-5D6E-409C-BE32-E72D297353CC}">
              <c16:uniqueId val="{00000002-C570-4321-9A05-C6D297EF0ED0}"/>
            </c:ext>
          </c:extLst>
        </c:ser>
        <c:ser>
          <c:idx val="3"/>
          <c:order val="3"/>
          <c:tx>
            <c:strRef>
              <c:f>'LOR (SSA)'!$Z$2</c:f>
              <c:strCache>
                <c:ptCount val="1"/>
                <c:pt idx="0">
                  <c:v>Dark Green</c:v>
                </c:pt>
              </c:strCache>
            </c:strRef>
          </c:tx>
          <c:spPr>
            <a:solidFill>
              <a:srgbClr val="339966"/>
            </a:solidFill>
            <a:ln w="12700">
              <a:solidFill>
                <a:srgbClr val="000000"/>
              </a:solidFill>
            </a:ln>
          </c:spPr>
          <c:invertIfNegative val="0"/>
          <c:dLbls>
            <c:numFmt formatCode="&quot;Success,&quot;\ 0%;;;" sourceLinked="0"/>
            <c:spPr>
              <a:noFill/>
              <a:ln>
                <a:noFill/>
              </a:ln>
              <a:effectLst/>
            </c:spPr>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'LOR (SSA)'!$U$3:$U$15</c:f>
              <c:strCache>
                <c:ptCount val="11"/>
                <c:pt idx="2">
                  <c:v>2015/16</c:v>
                </c:pt>
                <c:pt idx="6">
                  <c:v>2016/17</c:v>
                </c:pt>
                <c:pt idx="10">
                  <c:v>2017/18</c:v>
                </c:pt>
              </c:strCache>
            </c:strRef>
          </c:cat>
          <c:val>
            <c:numRef>
              <c:f>'LOR (SSA)'!$Z$3:$Z$15</c:f>
              <c:numCache>
                <c:formatCode>General</c:formatCode>
                <c:ptCount val="13"/>
                <c:pt idx="11" formatCode="0%">
                  <c:v>0.89</c:v>
                </c:pt>
              </c:numCache>
            </c:numRef>
          </c:val>
          <c:extLst>
            <c:ext xmlns:c16="http://schemas.microsoft.com/office/drawing/2014/chart" uri="{C3380CC4-5D6E-409C-BE32-E72D297353CC}">
              <c16:uniqueId val="{00000003-C570-4321-9A05-C6D297EF0ED0}"/>
            </c:ext>
          </c:extLst>
        </c:ser>
        <c:ser>
          <c:idx val="4"/>
          <c:order val="4"/>
          <c:tx>
            <c:strRef>
              <c:f>'LOR (SSA)'!$AA$2</c:f>
              <c:strCache>
                <c:ptCount val="1"/>
                <c:pt idx="0">
                  <c:v>Green</c:v>
                </c:pt>
              </c:strCache>
            </c:strRef>
          </c:tx>
          <c:spPr>
            <a:solidFill>
              <a:srgbClr val="CCFFCC"/>
            </a:solidFill>
            <a:ln w="12700">
              <a:solidFill>
                <a:srgbClr val="000000"/>
              </a:solidFill>
            </a:ln>
          </c:spPr>
          <c:invertIfNegative val="0"/>
          <c:dLbls>
            <c:numFmt formatCode="&quot;Success,&quot;\ 0%;;;" sourceLinked="0"/>
            <c:spPr>
              <a:noFill/>
              <a:ln>
                <a:noFill/>
              </a:ln>
              <a:effectLst/>
            </c:spPr>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 (SSA)'!$U$3:$U$15</c:f>
              <c:strCache>
                <c:ptCount val="11"/>
                <c:pt idx="2">
                  <c:v>2015/16</c:v>
                </c:pt>
                <c:pt idx="6">
                  <c:v>2016/17</c:v>
                </c:pt>
                <c:pt idx="10">
                  <c:v>2017/18</c:v>
                </c:pt>
              </c:strCache>
            </c:strRef>
          </c:cat>
          <c:val>
            <c:numRef>
              <c:f>'LOR (SSA)'!$AA$3:$AA$15</c:f>
              <c:numCache>
                <c:formatCode>General</c:formatCode>
                <c:ptCount val="13"/>
                <c:pt idx="11" formatCode="0%">
                  <c:v>0</c:v>
                </c:pt>
              </c:numCache>
            </c:numRef>
          </c:val>
          <c:extLst>
            <c:ext xmlns:c16="http://schemas.microsoft.com/office/drawing/2014/chart" uri="{C3380CC4-5D6E-409C-BE32-E72D297353CC}">
              <c16:uniqueId val="{00000004-C570-4321-9A05-C6D297EF0ED0}"/>
            </c:ext>
          </c:extLst>
        </c:ser>
        <c:ser>
          <c:idx val="5"/>
          <c:order val="5"/>
          <c:tx>
            <c:strRef>
              <c:f>'LOR (SSA)'!$AB$2</c:f>
              <c:strCache>
                <c:ptCount val="1"/>
                <c:pt idx="0">
                  <c:v>Orange</c:v>
                </c:pt>
              </c:strCache>
            </c:strRef>
          </c:tx>
          <c:spPr>
            <a:solidFill>
              <a:srgbClr val="FF9900"/>
            </a:solidFill>
            <a:ln w="12700">
              <a:solidFill>
                <a:srgbClr val="000000"/>
              </a:solidFill>
            </a:ln>
          </c:spPr>
          <c:invertIfNegative val="0"/>
          <c:dLbls>
            <c:numFmt formatCode="&quot;Success,&quot;\ 0%;;;" sourceLinked="0"/>
            <c:spPr>
              <a:noFill/>
              <a:ln>
                <a:noFill/>
              </a:ln>
              <a:effectLst/>
            </c:spPr>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 (SSA)'!$U$3:$U$15</c:f>
              <c:strCache>
                <c:ptCount val="11"/>
                <c:pt idx="2">
                  <c:v>2015/16</c:v>
                </c:pt>
                <c:pt idx="6">
                  <c:v>2016/17</c:v>
                </c:pt>
                <c:pt idx="10">
                  <c:v>2017/18</c:v>
                </c:pt>
              </c:strCache>
            </c:strRef>
          </c:cat>
          <c:val>
            <c:numRef>
              <c:f>'LOR (SSA)'!$AB$3:$AB$15</c:f>
              <c:numCache>
                <c:formatCode>General</c:formatCode>
                <c:ptCount val="13"/>
                <c:pt idx="11" formatCode="0%">
                  <c:v>0</c:v>
                </c:pt>
              </c:numCache>
            </c:numRef>
          </c:val>
          <c:extLst>
            <c:ext xmlns:c16="http://schemas.microsoft.com/office/drawing/2014/chart" uri="{C3380CC4-5D6E-409C-BE32-E72D297353CC}">
              <c16:uniqueId val="{00000005-C570-4321-9A05-C6D297EF0ED0}"/>
            </c:ext>
          </c:extLst>
        </c:ser>
        <c:ser>
          <c:idx val="6"/>
          <c:order val="6"/>
          <c:tx>
            <c:strRef>
              <c:f>'LOR (SSA)'!$AC$2</c:f>
              <c:strCache>
                <c:ptCount val="1"/>
                <c:pt idx="0">
                  <c:v>Red</c:v>
                </c:pt>
              </c:strCache>
            </c:strRef>
          </c:tx>
          <c:spPr>
            <a:solidFill>
              <a:srgbClr val="FF0000"/>
            </a:solidFill>
            <a:ln w="12700">
              <a:solidFill>
                <a:srgbClr val="000000"/>
              </a:solidFill>
            </a:ln>
          </c:spPr>
          <c:invertIfNegative val="0"/>
          <c:dLbls>
            <c:numFmt formatCode="&quot;Success,&quot;\ 0%;;;" sourceLinked="0"/>
            <c:spPr>
              <a:noFill/>
              <a:ln>
                <a:noFill/>
              </a:ln>
              <a:effectLst/>
            </c:spPr>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 (SSA)'!$U$3:$U$15</c:f>
              <c:strCache>
                <c:ptCount val="11"/>
                <c:pt idx="2">
                  <c:v>2015/16</c:v>
                </c:pt>
                <c:pt idx="6">
                  <c:v>2016/17</c:v>
                </c:pt>
                <c:pt idx="10">
                  <c:v>2017/18</c:v>
                </c:pt>
              </c:strCache>
            </c:strRef>
          </c:cat>
          <c:val>
            <c:numRef>
              <c:f>'LOR (SSA)'!$AC$3:$AC$15</c:f>
              <c:numCache>
                <c:formatCode>General</c:formatCode>
                <c:ptCount val="13"/>
                <c:pt idx="11" formatCode="0%">
                  <c:v>0</c:v>
                </c:pt>
              </c:numCache>
            </c:numRef>
          </c:val>
          <c:extLst>
            <c:ext xmlns:c16="http://schemas.microsoft.com/office/drawing/2014/chart" uri="{C3380CC4-5D6E-409C-BE32-E72D297353CC}">
              <c16:uniqueId val="{00000006-C570-4321-9A05-C6D297EF0ED0}"/>
            </c:ext>
          </c:extLst>
        </c:ser>
        <c:dLbls>
          <c:showLegendKey val="0"/>
          <c:showVal val="0"/>
          <c:showCatName val="0"/>
          <c:showSerName val="0"/>
          <c:showPercent val="0"/>
          <c:showBubbleSize val="0"/>
        </c:dLbls>
        <c:gapWidth val="0"/>
        <c:overlap val="100"/>
        <c:axId val="212858752"/>
        <c:axId val="212860288"/>
      </c:barChart>
      <c:barChart>
        <c:barDir val="col"/>
        <c:grouping val="stacked"/>
        <c:varyColors val="0"/>
        <c:ser>
          <c:idx val="8"/>
          <c:order val="7"/>
          <c:tx>
            <c:strRef>
              <c:f>'LOR (SSA)'!$V$2</c:f>
              <c:strCache>
                <c:ptCount val="1"/>
                <c:pt idx="0">
                  <c:v>Sector success rate</c:v>
                </c:pt>
              </c:strCache>
            </c:strRef>
          </c:tx>
          <c:spPr>
            <a:noFill/>
            <a:ln>
              <a:noFill/>
            </a:ln>
          </c:spPr>
          <c:invertIfNegative val="0"/>
          <c:cat>
            <c:strRef>
              <c:f>'LOR (SSA)'!$U$3:$U$15</c:f>
              <c:strCache>
                <c:ptCount val="11"/>
                <c:pt idx="2">
                  <c:v>2015/16</c:v>
                </c:pt>
                <c:pt idx="6">
                  <c:v>2016/17</c:v>
                </c:pt>
                <c:pt idx="10">
                  <c:v>2017/18</c:v>
                </c:pt>
              </c:strCache>
            </c:strRef>
          </c:cat>
          <c:val>
            <c:numRef>
              <c:f>'LOR (SSA)'!$V$3:$V$15</c:f>
              <c:numCache>
                <c:formatCode>0.00%</c:formatCode>
                <c:ptCount val="13"/>
                <c:pt idx="0">
                  <c:v>0.85291945303922545</c:v>
                </c:pt>
                <c:pt idx="12">
                  <c:v>0.85291945303922545</c:v>
                </c:pt>
              </c:numCache>
            </c:numRef>
          </c:val>
          <c:extLst>
            <c:ext xmlns:c16="http://schemas.microsoft.com/office/drawing/2014/chart" uri="{C3380CC4-5D6E-409C-BE32-E72D297353CC}">
              <c16:uniqueId val="{00000007-C570-4321-9A05-C6D297EF0ED0}"/>
            </c:ext>
          </c:extLst>
        </c:ser>
        <c:dLbls>
          <c:showLegendKey val="0"/>
          <c:showVal val="0"/>
          <c:showCatName val="0"/>
          <c:showSerName val="0"/>
          <c:showPercent val="0"/>
          <c:showBubbleSize val="0"/>
        </c:dLbls>
        <c:gapWidth val="0"/>
        <c:overlap val="100"/>
        <c:serLines>
          <c:spPr>
            <a:ln w="25400">
              <a:solidFill>
                <a:schemeClr val="tx1">
                  <a:shade val="95000"/>
                  <a:satMod val="105000"/>
                </a:schemeClr>
              </a:solidFill>
              <a:prstDash val="dash"/>
            </a:ln>
          </c:spPr>
        </c:serLines>
        <c:axId val="212929152"/>
        <c:axId val="212927616"/>
      </c:barChart>
      <c:catAx>
        <c:axId val="212858752"/>
        <c:scaling>
          <c:orientation val="minMax"/>
        </c:scaling>
        <c:delete val="0"/>
        <c:axPos val="b"/>
        <c:numFmt formatCode="General" sourceLinked="1"/>
        <c:majorTickMark val="none"/>
        <c:minorTickMark val="out"/>
        <c:tickLblPos val="nextTo"/>
        <c:spPr>
          <a:ln>
            <a:noFill/>
          </a:ln>
        </c:spPr>
        <c:txPr>
          <a:bodyPr/>
          <a:lstStyle/>
          <a:p>
            <a:pPr>
              <a:defRPr>
                <a:solidFill>
                  <a:schemeClr val="tx1"/>
                </a:solidFill>
              </a:defRPr>
            </a:pPr>
            <a:endParaRPr lang="en-US"/>
          </a:p>
        </c:txPr>
        <c:crossAx val="212860288"/>
        <c:crosses val="autoZero"/>
        <c:auto val="0"/>
        <c:lblAlgn val="ctr"/>
        <c:lblOffset val="100"/>
        <c:noMultiLvlLbl val="0"/>
      </c:catAx>
      <c:valAx>
        <c:axId val="212860288"/>
        <c:scaling>
          <c:orientation val="minMax"/>
          <c:max val="1"/>
          <c:min val="0"/>
        </c:scaling>
        <c:delete val="0"/>
        <c:axPos val="l"/>
        <c:majorGridlines/>
        <c:numFmt formatCode="0%" sourceLinked="0"/>
        <c:majorTickMark val="out"/>
        <c:minorTickMark val="none"/>
        <c:tickLblPos val="nextTo"/>
        <c:spPr>
          <a:ln>
            <a:solidFill>
              <a:sysClr val="windowText" lastClr="000000"/>
            </a:solidFill>
          </a:ln>
        </c:spPr>
        <c:crossAx val="212858752"/>
        <c:crosses val="autoZero"/>
        <c:crossBetween val="midCat"/>
        <c:majorUnit val="0.2"/>
        <c:minorUnit val="2.0000000000000004E-2"/>
      </c:valAx>
      <c:valAx>
        <c:axId val="212927616"/>
        <c:scaling>
          <c:orientation val="minMax"/>
        </c:scaling>
        <c:delete val="1"/>
        <c:axPos val="r"/>
        <c:numFmt formatCode="0.00%" sourceLinked="1"/>
        <c:majorTickMark val="out"/>
        <c:minorTickMark val="none"/>
        <c:tickLblPos val="nextTo"/>
        <c:crossAx val="212929152"/>
        <c:crosses val="max"/>
        <c:crossBetween val="midCat"/>
      </c:valAx>
      <c:catAx>
        <c:axId val="212929152"/>
        <c:scaling>
          <c:orientation val="minMax"/>
        </c:scaling>
        <c:delete val="1"/>
        <c:axPos val="t"/>
        <c:numFmt formatCode="General" sourceLinked="1"/>
        <c:majorTickMark val="none"/>
        <c:minorTickMark val="none"/>
        <c:tickLblPos val="nextTo"/>
        <c:crossAx val="212927616"/>
        <c:crosses val="max"/>
        <c:auto val="1"/>
        <c:lblAlgn val="ctr"/>
        <c:lblOffset val="100"/>
        <c:noMultiLvlLbl val="0"/>
      </c:catAx>
      <c:spPr>
        <a:noFill/>
        <a:ln>
          <a:solidFill>
            <a:sysClr val="windowText" lastClr="000000"/>
          </a:solidFill>
        </a:ln>
      </c:spPr>
    </c:plotArea>
    <c:plotVisOnly val="1"/>
    <c:dispBlanksAs val="gap"/>
    <c:showDLblsOverMax val="0"/>
  </c:chart>
  <c:spPr>
    <a:ln w="12700">
      <a:solidFill>
        <a:sysClr val="windowText" lastClr="000000"/>
      </a:solidFill>
    </a:ln>
  </c:spPr>
  <c:printSettings>
    <c:headerFooter alignWithMargins="0"/>
    <c:pageMargins b="1" l="0.75" r="0.75" t="1" header="0.5" footer="0.5"/>
    <c:pageSetup paperSize="9" orientation="landscape"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GB" sz="1100" b="1" i="0" baseline="0">
                <a:effectLst/>
                <a:latin typeface="Arial" panose="020B0604020202020204" pitchFamily="34" charset="0"/>
                <a:cs typeface="Arial" panose="020B0604020202020204" pitchFamily="34" charset="0"/>
              </a:rPr>
              <a:t>Trends in completion, attainment and success for all qualifications</a:t>
            </a:r>
            <a:endParaRPr lang="en-GB" sz="1100">
              <a:effectLst/>
              <a:latin typeface="Arial" panose="020B0604020202020204" pitchFamily="34" charset="0"/>
              <a:cs typeface="Arial" panose="020B0604020202020204" pitchFamily="34" charset="0"/>
            </a:endParaRPr>
          </a:p>
        </c:rich>
      </c:tx>
      <c:layout>
        <c:manualLayout>
          <c:xMode val="edge"/>
          <c:yMode val="edge"/>
          <c:x val="7.924428890833092E-2"/>
          <c:y val="1.2336618220675269E-2"/>
        </c:manualLayout>
      </c:layout>
      <c:overlay val="0"/>
    </c:title>
    <c:autoTitleDeleted val="0"/>
    <c:plotArea>
      <c:layout>
        <c:manualLayout>
          <c:layoutTarget val="inner"/>
          <c:xMode val="edge"/>
          <c:yMode val="edge"/>
          <c:x val="7.8956150216633214E-2"/>
          <c:y val="0.12667326990592845"/>
          <c:w val="0.85857820550208996"/>
          <c:h val="0.69497955872032768"/>
        </c:manualLayout>
      </c:layout>
      <c:barChart>
        <c:barDir val="col"/>
        <c:grouping val="stacked"/>
        <c:varyColors val="0"/>
        <c:ser>
          <c:idx val="0"/>
          <c:order val="0"/>
          <c:tx>
            <c:strRef>
              <c:f>'LOR (Level)'!$T$2</c:f>
              <c:strCache>
                <c:ptCount val="1"/>
                <c:pt idx="0">
                  <c:v>Completion</c:v>
                </c:pt>
              </c:strCache>
            </c:strRef>
          </c:tx>
          <c:spPr>
            <a:solidFill>
              <a:srgbClr val="DDECFF"/>
            </a:solidFill>
            <a:ln w="12700">
              <a:solidFill>
                <a:srgbClr val="000000"/>
              </a:solidFill>
            </a:ln>
          </c:spPr>
          <c:invertIfNegative val="0"/>
          <c:dLbls>
            <c:numFmt formatCode="&quot;Completion,&quot;\ 0%;;;" sourceLinked="0"/>
            <c:spPr>
              <a:noFill/>
              <a:ln>
                <a:noFill/>
              </a:ln>
              <a:effectLst/>
            </c:spPr>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'LOR (Level)'!$R$3:$R$15</c:f>
              <c:strCache>
                <c:ptCount val="11"/>
                <c:pt idx="2">
                  <c:v>2015/16</c:v>
                </c:pt>
                <c:pt idx="6">
                  <c:v>2016/17</c:v>
                </c:pt>
                <c:pt idx="10">
                  <c:v>2017/18</c:v>
                </c:pt>
              </c:strCache>
            </c:strRef>
          </c:cat>
          <c:val>
            <c:numRef>
              <c:f>'LOR (Level)'!$T$3:$T$15</c:f>
              <c:numCache>
                <c:formatCode>0%</c:formatCode>
                <c:ptCount val="13"/>
                <c:pt idx="1">
                  <c:v>0.93</c:v>
                </c:pt>
                <c:pt idx="5">
                  <c:v>0.96</c:v>
                </c:pt>
                <c:pt idx="9">
                  <c:v>0.95</c:v>
                </c:pt>
              </c:numCache>
            </c:numRef>
          </c:val>
          <c:extLst>
            <c:ext xmlns:c16="http://schemas.microsoft.com/office/drawing/2014/chart" uri="{C3380CC4-5D6E-409C-BE32-E72D297353CC}">
              <c16:uniqueId val="{00000000-F568-45DA-9AF1-65EC6C084E77}"/>
            </c:ext>
          </c:extLst>
        </c:ser>
        <c:ser>
          <c:idx val="1"/>
          <c:order val="1"/>
          <c:tx>
            <c:strRef>
              <c:f>'LOR (Level)'!$U$2</c:f>
              <c:strCache>
                <c:ptCount val="1"/>
                <c:pt idx="0">
                  <c:v>Attainment</c:v>
                </c:pt>
              </c:strCache>
            </c:strRef>
          </c:tx>
          <c:spPr>
            <a:solidFill>
              <a:srgbClr val="A3CAFF"/>
            </a:solidFill>
            <a:ln w="12700">
              <a:solidFill>
                <a:srgbClr val="000000"/>
              </a:solidFill>
            </a:ln>
          </c:spPr>
          <c:invertIfNegative val="0"/>
          <c:dLbls>
            <c:numFmt formatCode="&quot;Attainment,&quot;\ 0%;;;" sourceLinked="0"/>
            <c:spPr>
              <a:noFill/>
              <a:ln>
                <a:noFill/>
              </a:ln>
              <a:effectLst/>
            </c:spPr>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'LOR (Level)'!$R$3:$R$15</c:f>
              <c:strCache>
                <c:ptCount val="11"/>
                <c:pt idx="2">
                  <c:v>2015/16</c:v>
                </c:pt>
                <c:pt idx="6">
                  <c:v>2016/17</c:v>
                </c:pt>
                <c:pt idx="10">
                  <c:v>2017/18</c:v>
                </c:pt>
              </c:strCache>
            </c:strRef>
          </c:cat>
          <c:val>
            <c:numRef>
              <c:f>'LOR (Level)'!$U$3:$U$15</c:f>
              <c:numCache>
                <c:formatCode>General</c:formatCode>
                <c:ptCount val="13"/>
                <c:pt idx="2" formatCode="0%">
                  <c:v>0.93</c:v>
                </c:pt>
                <c:pt idx="6" formatCode="0%">
                  <c:v>0.95</c:v>
                </c:pt>
                <c:pt idx="10" formatCode="0%">
                  <c:v>0.93</c:v>
                </c:pt>
              </c:numCache>
            </c:numRef>
          </c:val>
          <c:extLst>
            <c:ext xmlns:c16="http://schemas.microsoft.com/office/drawing/2014/chart" uri="{C3380CC4-5D6E-409C-BE32-E72D297353CC}">
              <c16:uniqueId val="{00000001-F568-45DA-9AF1-65EC6C084E77}"/>
            </c:ext>
          </c:extLst>
        </c:ser>
        <c:ser>
          <c:idx val="2"/>
          <c:order val="2"/>
          <c:tx>
            <c:strRef>
              <c:f>'LOR (Level)'!$V$2</c:f>
              <c:strCache>
                <c:ptCount val="1"/>
                <c:pt idx="0">
                  <c:v>Success</c:v>
                </c:pt>
              </c:strCache>
            </c:strRef>
          </c:tx>
          <c:spPr>
            <a:solidFill>
              <a:srgbClr val="558ED5"/>
            </a:solidFill>
            <a:ln w="12700">
              <a:solidFill>
                <a:srgbClr val="000000"/>
              </a:solidFill>
            </a:ln>
          </c:spPr>
          <c:invertIfNegative val="0"/>
          <c:dLbls>
            <c:numFmt formatCode="&quot;Success,&quot;\ 0%;;;" sourceLinked="0"/>
            <c:spPr>
              <a:noFill/>
              <a:ln>
                <a:noFill/>
              </a:ln>
              <a:effectLst/>
            </c:spPr>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'LOR (Level)'!$R$3:$R$15</c:f>
              <c:strCache>
                <c:ptCount val="11"/>
                <c:pt idx="2">
                  <c:v>2015/16</c:v>
                </c:pt>
                <c:pt idx="6">
                  <c:v>2016/17</c:v>
                </c:pt>
                <c:pt idx="10">
                  <c:v>2017/18</c:v>
                </c:pt>
              </c:strCache>
            </c:strRef>
          </c:cat>
          <c:val>
            <c:numRef>
              <c:f>'LOR (Level)'!$V$3:$V$15</c:f>
              <c:numCache>
                <c:formatCode>General</c:formatCode>
                <c:ptCount val="13"/>
                <c:pt idx="3" formatCode="0%">
                  <c:v>0.86</c:v>
                </c:pt>
                <c:pt idx="7" formatCode="0%">
                  <c:v>0.9</c:v>
                </c:pt>
              </c:numCache>
            </c:numRef>
          </c:val>
          <c:extLst>
            <c:ext xmlns:c16="http://schemas.microsoft.com/office/drawing/2014/chart" uri="{C3380CC4-5D6E-409C-BE32-E72D297353CC}">
              <c16:uniqueId val="{00000002-F568-45DA-9AF1-65EC6C084E77}"/>
            </c:ext>
          </c:extLst>
        </c:ser>
        <c:ser>
          <c:idx val="3"/>
          <c:order val="3"/>
          <c:tx>
            <c:strRef>
              <c:f>'LOR (Level)'!$W$2</c:f>
              <c:strCache>
                <c:ptCount val="1"/>
                <c:pt idx="0">
                  <c:v>Dark Green</c:v>
                </c:pt>
              </c:strCache>
            </c:strRef>
          </c:tx>
          <c:spPr>
            <a:solidFill>
              <a:srgbClr val="339966"/>
            </a:solidFill>
            <a:ln w="12700">
              <a:solidFill>
                <a:srgbClr val="000000"/>
              </a:solidFill>
            </a:ln>
          </c:spPr>
          <c:invertIfNegative val="0"/>
          <c:dLbls>
            <c:numFmt formatCode="&quot;Success,&quot;\ 0%;;;" sourceLinked="0"/>
            <c:spPr>
              <a:noFill/>
              <a:ln>
                <a:noFill/>
              </a:ln>
              <a:effectLst/>
            </c:spPr>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'LOR (Level)'!$R$3:$R$15</c:f>
              <c:strCache>
                <c:ptCount val="11"/>
                <c:pt idx="2">
                  <c:v>2015/16</c:v>
                </c:pt>
                <c:pt idx="6">
                  <c:v>2016/17</c:v>
                </c:pt>
                <c:pt idx="10">
                  <c:v>2017/18</c:v>
                </c:pt>
              </c:strCache>
            </c:strRef>
          </c:cat>
          <c:val>
            <c:numRef>
              <c:f>'LOR (Level)'!$W$3:$W$15</c:f>
              <c:numCache>
                <c:formatCode>General</c:formatCode>
                <c:ptCount val="13"/>
                <c:pt idx="11" formatCode="0%">
                  <c:v>0.89</c:v>
                </c:pt>
              </c:numCache>
            </c:numRef>
          </c:val>
          <c:extLst>
            <c:ext xmlns:c16="http://schemas.microsoft.com/office/drawing/2014/chart" uri="{C3380CC4-5D6E-409C-BE32-E72D297353CC}">
              <c16:uniqueId val="{00000003-F568-45DA-9AF1-65EC6C084E77}"/>
            </c:ext>
          </c:extLst>
        </c:ser>
        <c:ser>
          <c:idx val="4"/>
          <c:order val="4"/>
          <c:tx>
            <c:strRef>
              <c:f>'LOR (Level)'!$X$2</c:f>
              <c:strCache>
                <c:ptCount val="1"/>
                <c:pt idx="0">
                  <c:v>Green</c:v>
                </c:pt>
              </c:strCache>
            </c:strRef>
          </c:tx>
          <c:spPr>
            <a:solidFill>
              <a:srgbClr val="CCFFCC"/>
            </a:solidFill>
            <a:ln w="12700">
              <a:solidFill>
                <a:srgbClr val="000000"/>
              </a:solidFill>
            </a:ln>
          </c:spPr>
          <c:invertIfNegative val="0"/>
          <c:dLbls>
            <c:numFmt formatCode="&quot;Success,&quot;\ 0%;;;" sourceLinked="0"/>
            <c:spPr>
              <a:noFill/>
              <a:ln>
                <a:noFill/>
              </a:ln>
              <a:effectLst/>
            </c:spPr>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 (Level)'!$R$3:$R$15</c:f>
              <c:strCache>
                <c:ptCount val="11"/>
                <c:pt idx="2">
                  <c:v>2015/16</c:v>
                </c:pt>
                <c:pt idx="6">
                  <c:v>2016/17</c:v>
                </c:pt>
                <c:pt idx="10">
                  <c:v>2017/18</c:v>
                </c:pt>
              </c:strCache>
            </c:strRef>
          </c:cat>
          <c:val>
            <c:numRef>
              <c:f>'LOR (Level)'!$X$3:$X$15</c:f>
              <c:numCache>
                <c:formatCode>General</c:formatCode>
                <c:ptCount val="13"/>
                <c:pt idx="11" formatCode="0%">
                  <c:v>0</c:v>
                </c:pt>
              </c:numCache>
            </c:numRef>
          </c:val>
          <c:extLst>
            <c:ext xmlns:c16="http://schemas.microsoft.com/office/drawing/2014/chart" uri="{C3380CC4-5D6E-409C-BE32-E72D297353CC}">
              <c16:uniqueId val="{00000004-F568-45DA-9AF1-65EC6C084E77}"/>
            </c:ext>
          </c:extLst>
        </c:ser>
        <c:ser>
          <c:idx val="5"/>
          <c:order val="5"/>
          <c:tx>
            <c:strRef>
              <c:f>'LOR (Level)'!$Y$2</c:f>
              <c:strCache>
                <c:ptCount val="1"/>
                <c:pt idx="0">
                  <c:v>Orange</c:v>
                </c:pt>
              </c:strCache>
            </c:strRef>
          </c:tx>
          <c:spPr>
            <a:solidFill>
              <a:srgbClr val="FF9900"/>
            </a:solidFill>
            <a:ln w="12700">
              <a:solidFill>
                <a:srgbClr val="000000"/>
              </a:solidFill>
            </a:ln>
          </c:spPr>
          <c:invertIfNegative val="0"/>
          <c:dLbls>
            <c:numFmt formatCode="&quot;Success,&quot;\ 0%;;;" sourceLinked="0"/>
            <c:spPr>
              <a:noFill/>
              <a:ln>
                <a:noFill/>
              </a:ln>
              <a:effectLst/>
            </c:spPr>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 (Level)'!$R$3:$R$15</c:f>
              <c:strCache>
                <c:ptCount val="11"/>
                <c:pt idx="2">
                  <c:v>2015/16</c:v>
                </c:pt>
                <c:pt idx="6">
                  <c:v>2016/17</c:v>
                </c:pt>
                <c:pt idx="10">
                  <c:v>2017/18</c:v>
                </c:pt>
              </c:strCache>
            </c:strRef>
          </c:cat>
          <c:val>
            <c:numRef>
              <c:f>'LOR (Level)'!$Y$3:$Y$15</c:f>
              <c:numCache>
                <c:formatCode>General</c:formatCode>
                <c:ptCount val="13"/>
                <c:pt idx="11" formatCode="0%">
                  <c:v>0</c:v>
                </c:pt>
              </c:numCache>
            </c:numRef>
          </c:val>
          <c:extLst>
            <c:ext xmlns:c16="http://schemas.microsoft.com/office/drawing/2014/chart" uri="{C3380CC4-5D6E-409C-BE32-E72D297353CC}">
              <c16:uniqueId val="{00000005-F568-45DA-9AF1-65EC6C084E77}"/>
            </c:ext>
          </c:extLst>
        </c:ser>
        <c:ser>
          <c:idx val="6"/>
          <c:order val="6"/>
          <c:tx>
            <c:strRef>
              <c:f>'LOR (Level)'!$Z$2</c:f>
              <c:strCache>
                <c:ptCount val="1"/>
                <c:pt idx="0">
                  <c:v>Red</c:v>
                </c:pt>
              </c:strCache>
            </c:strRef>
          </c:tx>
          <c:spPr>
            <a:solidFill>
              <a:srgbClr val="FF0000"/>
            </a:solidFill>
            <a:ln w="12700">
              <a:solidFill>
                <a:srgbClr val="000000"/>
              </a:solidFill>
            </a:ln>
          </c:spPr>
          <c:invertIfNegative val="0"/>
          <c:dLbls>
            <c:numFmt formatCode="&quot;Success,&quot;\ 0%;;;" sourceLinked="0"/>
            <c:spPr>
              <a:noFill/>
              <a:ln>
                <a:noFill/>
              </a:ln>
              <a:effectLst/>
            </c:spPr>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 (Level)'!$R$3:$R$15</c:f>
              <c:strCache>
                <c:ptCount val="11"/>
                <c:pt idx="2">
                  <c:v>2015/16</c:v>
                </c:pt>
                <c:pt idx="6">
                  <c:v>2016/17</c:v>
                </c:pt>
                <c:pt idx="10">
                  <c:v>2017/18</c:v>
                </c:pt>
              </c:strCache>
            </c:strRef>
          </c:cat>
          <c:val>
            <c:numRef>
              <c:f>'LOR (Level)'!$Z$3:$Z$15</c:f>
              <c:numCache>
                <c:formatCode>General</c:formatCode>
                <c:ptCount val="13"/>
                <c:pt idx="11" formatCode="0%">
                  <c:v>0</c:v>
                </c:pt>
              </c:numCache>
            </c:numRef>
          </c:val>
          <c:extLst>
            <c:ext xmlns:c16="http://schemas.microsoft.com/office/drawing/2014/chart" uri="{C3380CC4-5D6E-409C-BE32-E72D297353CC}">
              <c16:uniqueId val="{00000006-F568-45DA-9AF1-65EC6C084E77}"/>
            </c:ext>
          </c:extLst>
        </c:ser>
        <c:dLbls>
          <c:showLegendKey val="0"/>
          <c:showVal val="0"/>
          <c:showCatName val="0"/>
          <c:showSerName val="0"/>
          <c:showPercent val="0"/>
          <c:showBubbleSize val="0"/>
        </c:dLbls>
        <c:gapWidth val="0"/>
        <c:overlap val="100"/>
        <c:axId val="213097472"/>
        <c:axId val="213111552"/>
      </c:barChart>
      <c:barChart>
        <c:barDir val="col"/>
        <c:grouping val="stacked"/>
        <c:varyColors val="0"/>
        <c:ser>
          <c:idx val="8"/>
          <c:order val="7"/>
          <c:tx>
            <c:strRef>
              <c:f>'LOR (Level)'!$S$2</c:f>
              <c:strCache>
                <c:ptCount val="1"/>
                <c:pt idx="0">
                  <c:v>Sector success rate</c:v>
                </c:pt>
              </c:strCache>
            </c:strRef>
          </c:tx>
          <c:spPr>
            <a:noFill/>
            <a:ln>
              <a:noFill/>
            </a:ln>
          </c:spPr>
          <c:invertIfNegative val="0"/>
          <c:cat>
            <c:strRef>
              <c:f>'LOR (Level)'!$R$3:$R$15</c:f>
              <c:strCache>
                <c:ptCount val="11"/>
                <c:pt idx="2">
                  <c:v>2015/16</c:v>
                </c:pt>
                <c:pt idx="6">
                  <c:v>2016/17</c:v>
                </c:pt>
                <c:pt idx="10">
                  <c:v>2017/18</c:v>
                </c:pt>
              </c:strCache>
            </c:strRef>
          </c:cat>
          <c:val>
            <c:numRef>
              <c:f>'LOR (Level)'!$S$3:$S$15</c:f>
              <c:numCache>
                <c:formatCode>0.00%</c:formatCode>
                <c:ptCount val="13"/>
                <c:pt idx="0">
                  <c:v>0.85291945303922545</c:v>
                </c:pt>
                <c:pt idx="12">
                  <c:v>0.85291945303922545</c:v>
                </c:pt>
              </c:numCache>
            </c:numRef>
          </c:val>
          <c:extLst>
            <c:ext xmlns:c16="http://schemas.microsoft.com/office/drawing/2014/chart" uri="{C3380CC4-5D6E-409C-BE32-E72D297353CC}">
              <c16:uniqueId val="{00000007-F568-45DA-9AF1-65EC6C084E77}"/>
            </c:ext>
          </c:extLst>
        </c:ser>
        <c:dLbls>
          <c:showLegendKey val="0"/>
          <c:showVal val="0"/>
          <c:showCatName val="0"/>
          <c:showSerName val="0"/>
          <c:showPercent val="0"/>
          <c:showBubbleSize val="0"/>
        </c:dLbls>
        <c:gapWidth val="0"/>
        <c:overlap val="100"/>
        <c:serLines>
          <c:spPr>
            <a:ln w="25400">
              <a:solidFill>
                <a:schemeClr val="tx1">
                  <a:shade val="95000"/>
                  <a:satMod val="105000"/>
                </a:schemeClr>
              </a:solidFill>
              <a:prstDash val="dash"/>
            </a:ln>
          </c:spPr>
        </c:serLines>
        <c:axId val="213127168"/>
        <c:axId val="213113088"/>
      </c:barChart>
      <c:catAx>
        <c:axId val="213097472"/>
        <c:scaling>
          <c:orientation val="minMax"/>
        </c:scaling>
        <c:delete val="0"/>
        <c:axPos val="b"/>
        <c:numFmt formatCode="General" sourceLinked="1"/>
        <c:majorTickMark val="none"/>
        <c:minorTickMark val="out"/>
        <c:tickLblPos val="nextTo"/>
        <c:spPr>
          <a:ln>
            <a:noFill/>
          </a:ln>
        </c:spPr>
        <c:txPr>
          <a:bodyPr/>
          <a:lstStyle/>
          <a:p>
            <a:pPr>
              <a:defRPr>
                <a:solidFill>
                  <a:schemeClr val="tx1"/>
                </a:solidFill>
              </a:defRPr>
            </a:pPr>
            <a:endParaRPr lang="en-US"/>
          </a:p>
        </c:txPr>
        <c:crossAx val="213111552"/>
        <c:crosses val="autoZero"/>
        <c:auto val="0"/>
        <c:lblAlgn val="ctr"/>
        <c:lblOffset val="100"/>
        <c:noMultiLvlLbl val="0"/>
      </c:catAx>
      <c:valAx>
        <c:axId val="213111552"/>
        <c:scaling>
          <c:orientation val="minMax"/>
          <c:max val="1"/>
          <c:min val="0"/>
        </c:scaling>
        <c:delete val="0"/>
        <c:axPos val="l"/>
        <c:majorGridlines/>
        <c:numFmt formatCode="0%" sourceLinked="0"/>
        <c:majorTickMark val="out"/>
        <c:minorTickMark val="none"/>
        <c:tickLblPos val="nextTo"/>
        <c:spPr>
          <a:ln>
            <a:solidFill>
              <a:sysClr val="windowText" lastClr="000000"/>
            </a:solidFill>
          </a:ln>
        </c:spPr>
        <c:crossAx val="213097472"/>
        <c:crosses val="autoZero"/>
        <c:crossBetween val="midCat"/>
        <c:majorUnit val="0.2"/>
        <c:minorUnit val="2.0000000000000004E-2"/>
      </c:valAx>
      <c:valAx>
        <c:axId val="213113088"/>
        <c:scaling>
          <c:orientation val="minMax"/>
        </c:scaling>
        <c:delete val="1"/>
        <c:axPos val="r"/>
        <c:numFmt formatCode="0.00%" sourceLinked="1"/>
        <c:majorTickMark val="out"/>
        <c:minorTickMark val="none"/>
        <c:tickLblPos val="nextTo"/>
        <c:crossAx val="213127168"/>
        <c:crosses val="max"/>
        <c:crossBetween val="midCat"/>
      </c:valAx>
      <c:catAx>
        <c:axId val="213127168"/>
        <c:scaling>
          <c:orientation val="minMax"/>
        </c:scaling>
        <c:delete val="1"/>
        <c:axPos val="t"/>
        <c:numFmt formatCode="General" sourceLinked="1"/>
        <c:majorTickMark val="none"/>
        <c:minorTickMark val="none"/>
        <c:tickLblPos val="nextTo"/>
        <c:crossAx val="213113088"/>
        <c:crosses val="max"/>
        <c:auto val="1"/>
        <c:lblAlgn val="ctr"/>
        <c:lblOffset val="100"/>
        <c:noMultiLvlLbl val="0"/>
      </c:catAx>
      <c:spPr>
        <a:noFill/>
        <a:ln>
          <a:solidFill>
            <a:sysClr val="windowText" lastClr="000000"/>
          </a:solidFill>
        </a:ln>
      </c:spPr>
    </c:plotArea>
    <c:plotVisOnly val="1"/>
    <c:dispBlanksAs val="gap"/>
    <c:showDLblsOverMax val="0"/>
  </c:chart>
  <c:spPr>
    <a:ln w="12700">
      <a:solidFill>
        <a:sysClr val="windowText" lastClr="000000"/>
      </a:solidFill>
    </a:ln>
  </c:spPr>
  <c:printSettings>
    <c:headerFooter alignWithMargins="0"/>
    <c:pageMargins b="1" l="0.75" r="0.75" t="1" header="0.5" footer="0.5"/>
    <c:pageSetup paperSize="9" orientation="landscape" horizontalDpi="300" verticalDpi="300"/>
  </c:printSettings>
  <c:userShapes r:id="rId1"/>
</c:chartSpace>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firstButton="1" fmlaLink="Providers!$A$15"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jpeg"/><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8" Type="http://schemas.openxmlformats.org/officeDocument/2006/relationships/image" Target="../media/image10.emf"/><Relationship Id="rId3" Type="http://schemas.openxmlformats.org/officeDocument/2006/relationships/image" Target="../media/image7.jpeg"/><Relationship Id="rId7" Type="http://schemas.openxmlformats.org/officeDocument/2006/relationships/image" Target="../media/image9.emf"/><Relationship Id="rId2" Type="http://schemas.openxmlformats.org/officeDocument/2006/relationships/image" Target="../media/image6.emf"/><Relationship Id="rId1" Type="http://schemas.openxmlformats.org/officeDocument/2006/relationships/image" Target="../media/image5.emf"/><Relationship Id="rId6" Type="http://schemas.openxmlformats.org/officeDocument/2006/relationships/image" Target="../media/image4.emf"/><Relationship Id="rId5" Type="http://schemas.openxmlformats.org/officeDocument/2006/relationships/image" Target="../media/image3.emf"/><Relationship Id="rId4" Type="http://schemas.openxmlformats.org/officeDocument/2006/relationships/image" Target="../media/image8.emf"/><Relationship Id="rId9" Type="http://schemas.openxmlformats.org/officeDocument/2006/relationships/image" Target="../media/image11.emf"/></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7219950</xdr:colOff>
      <xdr:row>0</xdr:row>
      <xdr:rowOff>38100</xdr:rowOff>
    </xdr:from>
    <xdr:to>
      <xdr:col>0</xdr:col>
      <xdr:colOff>8696325</xdr:colOff>
      <xdr:row>7</xdr:row>
      <xdr:rowOff>104775</xdr:rowOff>
    </xdr:to>
    <xdr:pic>
      <xdr:nvPicPr>
        <xdr:cNvPr id="7"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19950" y="38100"/>
          <a:ext cx="1476375" cy="1504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133349</xdr:colOff>
      <xdr:row>48</xdr:row>
      <xdr:rowOff>28575</xdr:rowOff>
    </xdr:from>
    <xdr:to>
      <xdr:col>0</xdr:col>
      <xdr:colOff>2477654</xdr:colOff>
      <xdr:row>54</xdr:row>
      <xdr:rowOff>133350</xdr:rowOff>
    </xdr:to>
    <xdr:pic>
      <xdr:nvPicPr>
        <xdr:cNvPr id="12" name="Picture 11"/>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666" t="-1769" r="63091" b="14159"/>
        <a:stretch/>
      </xdr:blipFill>
      <xdr:spPr bwMode="auto">
        <a:xfrm>
          <a:off x="133349" y="11734800"/>
          <a:ext cx="2344305" cy="1247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85725</xdr:colOff>
      <xdr:row>30</xdr:row>
      <xdr:rowOff>104774</xdr:rowOff>
    </xdr:from>
    <xdr:to>
      <xdr:col>0</xdr:col>
      <xdr:colOff>6696075</xdr:colOff>
      <xdr:row>46</xdr:row>
      <xdr:rowOff>95249</xdr:rowOff>
    </xdr:to>
    <xdr:pic>
      <xdr:nvPicPr>
        <xdr:cNvPr id="13" name="Picture 12"/>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5725" y="8372474"/>
          <a:ext cx="6610350" cy="3038475"/>
        </a:xfrm>
        <a:prstGeom prst="rect">
          <a:avLst/>
        </a:prstGeom>
        <a:noFill/>
        <a:ln>
          <a:noFill/>
        </a:ln>
      </xdr:spPr>
    </xdr:pic>
    <xdr:clientData/>
  </xdr:twoCellAnchor>
  <xdr:twoCellAnchor editAs="oneCell">
    <xdr:from>
      <xdr:col>0</xdr:col>
      <xdr:colOff>133350</xdr:colOff>
      <xdr:row>62</xdr:row>
      <xdr:rowOff>104775</xdr:rowOff>
    </xdr:from>
    <xdr:to>
      <xdr:col>0</xdr:col>
      <xdr:colOff>4733925</xdr:colOff>
      <xdr:row>69</xdr:row>
      <xdr:rowOff>95250</xdr:rowOff>
    </xdr:to>
    <xdr:pic>
      <xdr:nvPicPr>
        <xdr:cNvPr id="14" name="Picture 13"/>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3350" y="14725650"/>
          <a:ext cx="4600575" cy="13239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68</xdr:row>
      <xdr:rowOff>47625</xdr:rowOff>
    </xdr:from>
    <xdr:to>
      <xdr:col>0</xdr:col>
      <xdr:colOff>2438400</xdr:colOff>
      <xdr:row>73</xdr:row>
      <xdr:rowOff>33447</xdr:rowOff>
    </xdr:to>
    <xdr:pic>
      <xdr:nvPicPr>
        <xdr:cNvPr id="2" name="Picture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019" r="51308" b="7829"/>
        <a:stretch/>
      </xdr:blipFill>
      <xdr:spPr bwMode="auto">
        <a:xfrm>
          <a:off x="104775" y="14792325"/>
          <a:ext cx="2333625" cy="8906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90</xdr:row>
      <xdr:rowOff>66675</xdr:rowOff>
    </xdr:from>
    <xdr:to>
      <xdr:col>0</xdr:col>
      <xdr:colOff>4724400</xdr:colOff>
      <xdr:row>96</xdr:row>
      <xdr:rowOff>161925</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20412075"/>
          <a:ext cx="470535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6962776</xdr:colOff>
      <xdr:row>0</xdr:row>
      <xdr:rowOff>95250</xdr:rowOff>
    </xdr:from>
    <xdr:to>
      <xdr:col>0</xdr:col>
      <xdr:colOff>8243662</xdr:colOff>
      <xdr:row>6</xdr:row>
      <xdr:rowOff>90825</xdr:rowOff>
    </xdr:to>
    <xdr:pic>
      <xdr:nvPicPr>
        <xdr:cNvPr id="5" name="Picture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962776" y="95250"/>
          <a:ext cx="1280886" cy="121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154455</xdr:colOff>
      <xdr:row>39</xdr:row>
      <xdr:rowOff>13073</xdr:rowOff>
    </xdr:from>
    <xdr:to>
      <xdr:col>0</xdr:col>
      <xdr:colOff>6031380</xdr:colOff>
      <xdr:row>48</xdr:row>
      <xdr:rowOff>98799</xdr:rowOff>
    </xdr:to>
    <xdr:pic>
      <xdr:nvPicPr>
        <xdr:cNvPr id="13" name="Picture 12"/>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4455" y="9037544"/>
          <a:ext cx="5876925" cy="18338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161925</xdr:colOff>
      <xdr:row>14</xdr:row>
      <xdr:rowOff>95251</xdr:rowOff>
    </xdr:from>
    <xdr:to>
      <xdr:col>0</xdr:col>
      <xdr:colOff>6134100</xdr:colOff>
      <xdr:row>29</xdr:row>
      <xdr:rowOff>1</xdr:rowOff>
    </xdr:to>
    <xdr:pic>
      <xdr:nvPicPr>
        <xdr:cNvPr id="22" name="Picture 2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1925" y="3800476"/>
          <a:ext cx="5972175" cy="2762250"/>
        </a:xfrm>
        <a:prstGeom prst="rect">
          <a:avLst/>
        </a:prstGeom>
        <a:noFill/>
        <a:ln>
          <a:noFill/>
        </a:ln>
      </xdr:spPr>
    </xdr:pic>
    <xdr:clientData/>
  </xdr:twoCellAnchor>
  <xdr:twoCellAnchor editAs="oneCell">
    <xdr:from>
      <xdr:col>0</xdr:col>
      <xdr:colOff>152400</xdr:colOff>
      <xdr:row>53</xdr:row>
      <xdr:rowOff>95250</xdr:rowOff>
    </xdr:from>
    <xdr:to>
      <xdr:col>0</xdr:col>
      <xdr:colOff>4752975</xdr:colOff>
      <xdr:row>60</xdr:row>
      <xdr:rowOff>85725</xdr:rowOff>
    </xdr:to>
    <xdr:pic>
      <xdr:nvPicPr>
        <xdr:cNvPr id="23" name="Picture 22"/>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52400" y="11420475"/>
          <a:ext cx="4600575" cy="1323975"/>
        </a:xfrm>
        <a:prstGeom prst="rect">
          <a:avLst/>
        </a:prstGeom>
        <a:noFill/>
        <a:ln>
          <a:noFill/>
        </a:ln>
      </xdr:spPr>
    </xdr:pic>
    <xdr:clientData/>
  </xdr:twoCellAnchor>
  <xdr:twoCellAnchor editAs="oneCell">
    <xdr:from>
      <xdr:col>0</xdr:col>
      <xdr:colOff>156882</xdr:colOff>
      <xdr:row>75</xdr:row>
      <xdr:rowOff>44824</xdr:rowOff>
    </xdr:from>
    <xdr:to>
      <xdr:col>0</xdr:col>
      <xdr:colOff>7048500</xdr:colOff>
      <xdr:row>82</xdr:row>
      <xdr:rowOff>156884</xdr:rowOff>
    </xdr:to>
    <xdr:pic>
      <xdr:nvPicPr>
        <xdr:cNvPr id="24" name="Picture 23"/>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56882" y="16102853"/>
          <a:ext cx="6891618" cy="1445559"/>
        </a:xfrm>
        <a:prstGeom prst="rect">
          <a:avLst/>
        </a:prstGeom>
        <a:noFill/>
        <a:ln>
          <a:noFill/>
        </a:ln>
      </xdr:spPr>
    </xdr:pic>
    <xdr:clientData/>
  </xdr:twoCellAnchor>
  <xdr:twoCellAnchor editAs="oneCell">
    <xdr:from>
      <xdr:col>0</xdr:col>
      <xdr:colOff>112059</xdr:colOff>
      <xdr:row>104</xdr:row>
      <xdr:rowOff>22412</xdr:rowOff>
    </xdr:from>
    <xdr:to>
      <xdr:col>0</xdr:col>
      <xdr:colOff>7395883</xdr:colOff>
      <xdr:row>127</xdr:row>
      <xdr:rowOff>78440</xdr:rowOff>
    </xdr:to>
    <xdr:pic>
      <xdr:nvPicPr>
        <xdr:cNvPr id="25" name="Picture 24"/>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2059" y="23140147"/>
          <a:ext cx="7283824" cy="4695265"/>
        </a:xfrm>
        <a:prstGeom prst="rect">
          <a:avLst/>
        </a:prstGeom>
        <a:noFill/>
        <a:ln>
          <a:noFill/>
        </a:ln>
      </xdr:spPr>
    </xdr:pic>
    <xdr:clientData/>
  </xdr:twoCellAnchor>
  <xdr:twoCellAnchor editAs="oneCell">
    <xdr:from>
      <xdr:col>0</xdr:col>
      <xdr:colOff>134470</xdr:colOff>
      <xdr:row>131</xdr:row>
      <xdr:rowOff>67235</xdr:rowOff>
    </xdr:from>
    <xdr:to>
      <xdr:col>0</xdr:col>
      <xdr:colOff>7440705</xdr:colOff>
      <xdr:row>153</xdr:row>
      <xdr:rowOff>56030</xdr:rowOff>
    </xdr:to>
    <xdr:pic>
      <xdr:nvPicPr>
        <xdr:cNvPr id="26" name="Picture 25"/>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470" y="29191323"/>
          <a:ext cx="7306235" cy="440391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0</xdr:row>
          <xdr:rowOff>171450</xdr:rowOff>
        </xdr:from>
        <xdr:to>
          <xdr:col>3</xdr:col>
          <xdr:colOff>647700</xdr:colOff>
          <xdr:row>19</xdr:row>
          <xdr:rowOff>95250</xdr:rowOff>
        </xdr:to>
        <xdr:sp macro="" textlink="">
          <xdr:nvSpPr>
            <xdr:cNvPr id="21505" name="Group Box 1" hidden="1">
              <a:extLst>
                <a:ext uri="{63B3BB69-23CF-44E3-9099-C40C66FF867C}">
                  <a14:compatExt spid="_x0000_s215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Select Further Education Institution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2</xdr:row>
          <xdr:rowOff>9525</xdr:rowOff>
        </xdr:from>
        <xdr:to>
          <xdr:col>3</xdr:col>
          <xdr:colOff>533400</xdr:colOff>
          <xdr:row>3</xdr:row>
          <xdr:rowOff>123825</xdr:rowOff>
        </xdr:to>
        <xdr:sp macro="" textlink="">
          <xdr:nvSpPr>
            <xdr:cNvPr id="21506" name="Option Button 2" hidden="1">
              <a:extLst>
                <a:ext uri="{63B3BB69-23CF-44E3-9099-C40C66FF867C}">
                  <a14:compatExt spid="_x0000_s2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Bridgend College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xdr:row>
          <xdr:rowOff>114300</xdr:rowOff>
        </xdr:from>
        <xdr:to>
          <xdr:col>3</xdr:col>
          <xdr:colOff>542925</xdr:colOff>
          <xdr:row>9</xdr:row>
          <xdr:rowOff>28575</xdr:rowOff>
        </xdr:to>
        <xdr:sp macro="" textlink="">
          <xdr:nvSpPr>
            <xdr:cNvPr id="21507" name="Option Button 3"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Coleg Sir Gar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6</xdr:row>
          <xdr:rowOff>28575</xdr:rowOff>
        </xdr:from>
        <xdr:to>
          <xdr:col>3</xdr:col>
          <xdr:colOff>533400</xdr:colOff>
          <xdr:row>7</xdr:row>
          <xdr:rowOff>133350</xdr:rowOff>
        </xdr:to>
        <xdr:sp macro="" textlink="">
          <xdr:nvSpPr>
            <xdr:cNvPr id="21509" name="Option Button 5" hidden="1">
              <a:extLst>
                <a:ext uri="{63B3BB69-23CF-44E3-9099-C40C66FF867C}">
                  <a14:compatExt spid="_x0000_s2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Coleg Gwent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11</xdr:row>
          <xdr:rowOff>114300</xdr:rowOff>
        </xdr:from>
        <xdr:to>
          <xdr:col>3</xdr:col>
          <xdr:colOff>533400</xdr:colOff>
          <xdr:row>13</xdr:row>
          <xdr:rowOff>28575</xdr:rowOff>
        </xdr:to>
        <xdr:sp macro="" textlink="">
          <xdr:nvSpPr>
            <xdr:cNvPr id="21510" name="Option Button 6" hidden="1">
              <a:extLst>
                <a:ext uri="{63B3BB69-23CF-44E3-9099-C40C66FF867C}">
                  <a14:compatExt spid="_x0000_s2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Gwrp Llandrillo Menai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14</xdr:row>
          <xdr:rowOff>85725</xdr:rowOff>
        </xdr:from>
        <xdr:to>
          <xdr:col>3</xdr:col>
          <xdr:colOff>533400</xdr:colOff>
          <xdr:row>16</xdr:row>
          <xdr:rowOff>9525</xdr:rowOff>
        </xdr:to>
        <xdr:sp macro="" textlink="">
          <xdr:nvSpPr>
            <xdr:cNvPr id="21511" name="Option Button 7" hidden="1">
              <a:extLst>
                <a:ext uri="{63B3BB69-23CF-44E3-9099-C40C66FF867C}">
                  <a14:compatExt spid="_x0000_s2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Merthyr Tydfil College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15</xdr:row>
          <xdr:rowOff>171450</xdr:rowOff>
        </xdr:from>
        <xdr:to>
          <xdr:col>3</xdr:col>
          <xdr:colOff>533400</xdr:colOff>
          <xdr:row>17</xdr:row>
          <xdr:rowOff>85725</xdr:rowOff>
        </xdr:to>
        <xdr:sp macro="" textlink="">
          <xdr:nvSpPr>
            <xdr:cNvPr id="21512" name="Option Button 8" hidden="1">
              <a:extLst>
                <a:ext uri="{63B3BB69-23CF-44E3-9099-C40C66FF867C}">
                  <a14:compatExt spid="_x0000_s2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Pembrokeshire College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17</xdr:row>
          <xdr:rowOff>57150</xdr:rowOff>
        </xdr:from>
        <xdr:to>
          <xdr:col>3</xdr:col>
          <xdr:colOff>533400</xdr:colOff>
          <xdr:row>18</xdr:row>
          <xdr:rowOff>171450</xdr:rowOff>
        </xdr:to>
        <xdr:sp macro="" textlink="">
          <xdr:nvSpPr>
            <xdr:cNvPr id="21513" name="Option Button 9" hidden="1">
              <a:extLst>
                <a:ext uri="{63B3BB69-23CF-44E3-9099-C40C66FF867C}">
                  <a14:compatExt spid="_x0000_s2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St David's Sixth Form College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10</xdr:row>
          <xdr:rowOff>76200</xdr:rowOff>
        </xdr:from>
        <xdr:to>
          <xdr:col>3</xdr:col>
          <xdr:colOff>533400</xdr:colOff>
          <xdr:row>12</xdr:row>
          <xdr:rowOff>0</xdr:rowOff>
        </xdr:to>
        <xdr:sp macro="" textlink="">
          <xdr:nvSpPr>
            <xdr:cNvPr id="21514" name="Option Button 10" hidden="1">
              <a:extLst>
                <a:ext uri="{63B3BB69-23CF-44E3-9099-C40C66FF867C}">
                  <a14:compatExt spid="_x0000_s2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Gower College Swansea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xdr:row>
          <xdr:rowOff>95250</xdr:rowOff>
        </xdr:from>
        <xdr:to>
          <xdr:col>3</xdr:col>
          <xdr:colOff>533400</xdr:colOff>
          <xdr:row>5</xdr:row>
          <xdr:rowOff>9525</xdr:rowOff>
        </xdr:to>
        <xdr:sp macro="" textlink="">
          <xdr:nvSpPr>
            <xdr:cNvPr id="21515" name="Option Button 11" hidden="1">
              <a:extLst>
                <a:ext uri="{63B3BB69-23CF-44E3-9099-C40C66FF867C}">
                  <a14:compatExt spid="_x0000_s2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Cardiff and Vale College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4</xdr:row>
          <xdr:rowOff>133350</xdr:rowOff>
        </xdr:from>
        <xdr:to>
          <xdr:col>3</xdr:col>
          <xdr:colOff>533400</xdr:colOff>
          <xdr:row>6</xdr:row>
          <xdr:rowOff>57150</xdr:rowOff>
        </xdr:to>
        <xdr:sp macro="" textlink="">
          <xdr:nvSpPr>
            <xdr:cNvPr id="21516" name="Option Button 12" hidden="1">
              <a:extLst>
                <a:ext uri="{63B3BB69-23CF-44E3-9099-C40C66FF867C}">
                  <a14:compatExt spid="_x0000_s2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Coleg Cambria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9</xdr:row>
          <xdr:rowOff>9525</xdr:rowOff>
        </xdr:from>
        <xdr:to>
          <xdr:col>3</xdr:col>
          <xdr:colOff>542925</xdr:colOff>
          <xdr:row>10</xdr:row>
          <xdr:rowOff>123825</xdr:rowOff>
        </xdr:to>
        <xdr:sp macro="" textlink="">
          <xdr:nvSpPr>
            <xdr:cNvPr id="21517" name="Option Button 13" hidden="1">
              <a:extLst>
                <a:ext uri="{63B3BB69-23CF-44E3-9099-C40C66FF867C}">
                  <a14:compatExt spid="_x0000_s2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Coleg Y Cymoedd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13</xdr:row>
          <xdr:rowOff>0</xdr:rowOff>
        </xdr:from>
        <xdr:to>
          <xdr:col>3</xdr:col>
          <xdr:colOff>533400</xdr:colOff>
          <xdr:row>14</xdr:row>
          <xdr:rowOff>114300</xdr:rowOff>
        </xdr:to>
        <xdr:sp macro="" textlink="">
          <xdr:nvSpPr>
            <xdr:cNvPr id="21518" name="Option Button 14" hidden="1">
              <a:extLst>
                <a:ext uri="{63B3BB69-23CF-44E3-9099-C40C66FF867C}">
                  <a14:compatExt spid="_x0000_s2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Grwp NPTC Group</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12</xdr:col>
      <xdr:colOff>657225</xdr:colOff>
      <xdr:row>18</xdr:row>
      <xdr:rowOff>114300</xdr:rowOff>
    </xdr:from>
    <xdr:to>
      <xdr:col>12</xdr:col>
      <xdr:colOff>657225</xdr:colOff>
      <xdr:row>20</xdr:row>
      <xdr:rowOff>171450</xdr:rowOff>
    </xdr:to>
    <xdr:sp macro="" textlink="">
      <xdr:nvSpPr>
        <xdr:cNvPr id="3" name="Line 18"/>
        <xdr:cNvSpPr>
          <a:spLocks noChangeShapeType="1"/>
        </xdr:cNvSpPr>
      </xdr:nvSpPr>
      <xdr:spPr bwMode="auto">
        <a:xfrm>
          <a:off x="7372350" y="4524375"/>
          <a:ext cx="0" cy="552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56358</xdr:colOff>
      <xdr:row>1</xdr:row>
      <xdr:rowOff>32019</xdr:rowOff>
    </xdr:from>
    <xdr:to>
      <xdr:col>10</xdr:col>
      <xdr:colOff>1025525</xdr:colOff>
      <xdr:row>13</xdr:row>
      <xdr:rowOff>105833</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74084</xdr:colOff>
      <xdr:row>12</xdr:row>
      <xdr:rowOff>259708</xdr:rowOff>
    </xdr:from>
    <xdr:to>
      <xdr:col>8</xdr:col>
      <xdr:colOff>588229</xdr:colOff>
      <xdr:row>12</xdr:row>
      <xdr:rowOff>263457</xdr:rowOff>
    </xdr:to>
    <xdr:cxnSp macro="">
      <xdr:nvCxnSpPr>
        <xdr:cNvPr id="4" name="Straight Connector 3"/>
        <xdr:cNvCxnSpPr/>
      </xdr:nvCxnSpPr>
      <xdr:spPr>
        <a:xfrm flipV="1">
          <a:off x="4275667" y="3286541"/>
          <a:ext cx="514145" cy="3749"/>
        </a:xfrm>
        <a:prstGeom prst="line">
          <a:avLst/>
        </a:prstGeom>
        <a:ln w="1905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561585</xdr:colOff>
      <xdr:row>12</xdr:row>
      <xdr:rowOff>169334</xdr:rowOff>
    </xdr:from>
    <xdr:to>
      <xdr:col>10</xdr:col>
      <xdr:colOff>873970</xdr:colOff>
      <xdr:row>13</xdr:row>
      <xdr:rowOff>31195</xdr:rowOff>
    </xdr:to>
    <xdr:sp macro="" textlink="">
      <xdr:nvSpPr>
        <xdr:cNvPr id="5" name="TextBox 2"/>
        <xdr:cNvSpPr txBox="1"/>
      </xdr:nvSpPr>
      <xdr:spPr>
        <a:xfrm>
          <a:off x="4763168" y="3196167"/>
          <a:ext cx="1571802" cy="20052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800">
              <a:latin typeface="Arial" panose="020B0604020202020204" pitchFamily="34" charset="0"/>
              <a:cs typeface="Arial" panose="020B0604020202020204" pitchFamily="34" charset="0"/>
            </a:rPr>
            <a:t>2017/18 Sector Success Rate</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0.86957</cdr:x>
      <cdr:y>0.91336</cdr:y>
    </cdr:from>
    <cdr:to>
      <cdr:x>0.99224</cdr:x>
      <cdr:y>0.97834</cdr:y>
    </cdr:to>
    <cdr:sp macro="" textlink="">
      <cdr:nvSpPr>
        <cdr:cNvPr id="2" name="TextBox 1"/>
        <cdr:cNvSpPr txBox="1"/>
      </cdr:nvSpPr>
      <cdr:spPr>
        <a:xfrm xmlns:a="http://schemas.openxmlformats.org/drawingml/2006/main">
          <a:off x="5334001" y="2409825"/>
          <a:ext cx="75247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6.xml><?xml version="1.0" encoding="utf-8"?>
<xdr:wsDr xmlns:xdr="http://schemas.openxmlformats.org/drawingml/2006/spreadsheetDrawing" xmlns:a="http://schemas.openxmlformats.org/drawingml/2006/main">
  <xdr:twoCellAnchor>
    <xdr:from>
      <xdr:col>12</xdr:col>
      <xdr:colOff>657225</xdr:colOff>
      <xdr:row>18</xdr:row>
      <xdr:rowOff>114300</xdr:rowOff>
    </xdr:from>
    <xdr:to>
      <xdr:col>12</xdr:col>
      <xdr:colOff>657225</xdr:colOff>
      <xdr:row>20</xdr:row>
      <xdr:rowOff>171450</xdr:rowOff>
    </xdr:to>
    <xdr:sp macro="" textlink="">
      <xdr:nvSpPr>
        <xdr:cNvPr id="2" name="Line 18"/>
        <xdr:cNvSpPr>
          <a:spLocks noChangeShapeType="1"/>
        </xdr:cNvSpPr>
      </xdr:nvSpPr>
      <xdr:spPr bwMode="auto">
        <a:xfrm>
          <a:off x="9801225" y="3543300"/>
          <a:ext cx="0"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63501</xdr:colOff>
      <xdr:row>1</xdr:row>
      <xdr:rowOff>21167</xdr:rowOff>
    </xdr:from>
    <xdr:to>
      <xdr:col>9</xdr:col>
      <xdr:colOff>105834</xdr:colOff>
      <xdr:row>13</xdr:row>
      <xdr:rowOff>169333</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0.86957</cdr:x>
      <cdr:y>0.91336</cdr:y>
    </cdr:from>
    <cdr:to>
      <cdr:x>0.99224</cdr:x>
      <cdr:y>0.97834</cdr:y>
    </cdr:to>
    <cdr:sp macro="" textlink="">
      <cdr:nvSpPr>
        <cdr:cNvPr id="2" name="TextBox 1"/>
        <cdr:cNvSpPr txBox="1"/>
      </cdr:nvSpPr>
      <cdr:spPr>
        <a:xfrm xmlns:a="http://schemas.openxmlformats.org/drawingml/2006/main">
          <a:off x="5334001" y="2409825"/>
          <a:ext cx="75247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0.57778</cdr:x>
      <cdr:y>0.93868</cdr:y>
    </cdr:from>
    <cdr:to>
      <cdr:x>0.67774</cdr:x>
      <cdr:y>0.93991</cdr:y>
    </cdr:to>
    <cdr:cxnSp macro="">
      <cdr:nvCxnSpPr>
        <cdr:cNvPr id="3" name="Straight Connector 2"/>
        <cdr:cNvCxnSpPr/>
      </cdr:nvCxnSpPr>
      <cdr:spPr>
        <a:xfrm xmlns:a="http://schemas.openxmlformats.org/drawingml/2006/main" flipV="1">
          <a:off x="2971800" y="2861089"/>
          <a:ext cx="514145" cy="3749"/>
        </a:xfrm>
        <a:prstGeom xmlns:a="http://schemas.openxmlformats.org/drawingml/2006/main" prst="line">
          <a:avLst/>
        </a:prstGeom>
        <a:ln xmlns:a="http://schemas.openxmlformats.org/drawingml/2006/main" w="19050">
          <a:solidFill>
            <a:sysClr val="windowText" lastClr="00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0.67256</cdr:x>
      <cdr:y>0.90903</cdr:y>
    </cdr:from>
    <cdr:to>
      <cdr:x>0.97815</cdr:x>
      <cdr:y>0.97482</cdr:y>
    </cdr:to>
    <cdr:sp macro="" textlink="">
      <cdr:nvSpPr>
        <cdr:cNvPr id="4" name="TextBox 2"/>
        <cdr:cNvSpPr txBox="1"/>
      </cdr:nvSpPr>
      <cdr:spPr>
        <a:xfrm xmlns:a="http://schemas.openxmlformats.org/drawingml/2006/main">
          <a:off x="3459301" y="2770716"/>
          <a:ext cx="1571802" cy="2005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a:latin typeface="Arial" panose="020B0604020202020204" pitchFamily="34" charset="0"/>
              <a:cs typeface="Arial" panose="020B0604020202020204" pitchFamily="34" charset="0"/>
            </a:rPr>
            <a:t>2017/18 Sector Success Rate</a:t>
          </a:r>
        </a:p>
      </cdr:txBody>
    </cdr:sp>
  </cdr:relSizeAnchor>
</c:userShapes>
</file>

<file path=xl/drawings/drawing8.xml><?xml version="1.0" encoding="utf-8"?>
<xdr:wsDr xmlns:xdr="http://schemas.openxmlformats.org/drawingml/2006/spreadsheetDrawing" xmlns:a="http://schemas.openxmlformats.org/drawingml/2006/main">
  <xdr:twoCellAnchor>
    <xdr:from>
      <xdr:col>9</xdr:col>
      <xdr:colOff>333374</xdr:colOff>
      <xdr:row>15</xdr:row>
      <xdr:rowOff>161924</xdr:rowOff>
    </xdr:from>
    <xdr:to>
      <xdr:col>11</xdr:col>
      <xdr:colOff>304799</xdr:colOff>
      <xdr:row>15</xdr:row>
      <xdr:rowOff>161925</xdr:rowOff>
    </xdr:to>
    <xdr:sp macro="" textlink="">
      <xdr:nvSpPr>
        <xdr:cNvPr id="2" name="Line 18"/>
        <xdr:cNvSpPr>
          <a:spLocks noChangeShapeType="1"/>
        </xdr:cNvSpPr>
      </xdr:nvSpPr>
      <xdr:spPr bwMode="auto">
        <a:xfrm>
          <a:off x="8705849" y="3686174"/>
          <a:ext cx="1209675"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3"/>
  <sheetViews>
    <sheetView showGridLines="0" showRowColHeaders="0" tabSelected="1" view="pageBreakPreview" zoomScaleNormal="100" zoomScaleSheetLayoutView="100" workbookViewId="0"/>
  </sheetViews>
  <sheetFormatPr defaultColWidth="8.88671875" defaultRowHeight="15"/>
  <cols>
    <col min="1" max="1" width="102.109375" style="285" customWidth="1"/>
    <col min="2" max="16384" width="8.88671875" style="285"/>
  </cols>
  <sheetData>
    <row r="1" spans="1:1" ht="20.25">
      <c r="A1" s="284" t="s">
        <v>131</v>
      </c>
    </row>
    <row r="2" spans="1:1">
      <c r="A2" s="338" t="s">
        <v>132</v>
      </c>
    </row>
    <row r="7" spans="1:1" ht="18">
      <c r="A7" s="286" t="s">
        <v>133</v>
      </c>
    </row>
    <row r="8" spans="1:1">
      <c r="A8" s="338"/>
    </row>
    <row r="9" spans="1:1" ht="30">
      <c r="A9" s="338" t="s">
        <v>169</v>
      </c>
    </row>
    <row r="10" spans="1:1">
      <c r="A10" s="338"/>
    </row>
    <row r="11" spans="1:1" ht="18">
      <c r="A11" s="286" t="s">
        <v>134</v>
      </c>
    </row>
    <row r="12" spans="1:1">
      <c r="A12" s="338"/>
    </row>
    <row r="13" spans="1:1" ht="60">
      <c r="A13" s="338" t="s">
        <v>170</v>
      </c>
    </row>
    <row r="14" spans="1:1">
      <c r="A14" s="338"/>
    </row>
    <row r="15" spans="1:1" ht="45">
      <c r="A15" s="338" t="s">
        <v>171</v>
      </c>
    </row>
    <row r="16" spans="1:1">
      <c r="A16" s="338"/>
    </row>
    <row r="17" spans="1:1" ht="18">
      <c r="A17" s="286" t="s">
        <v>135</v>
      </c>
    </row>
    <row r="18" spans="1:1">
      <c r="A18" s="338"/>
    </row>
    <row r="19" spans="1:1" ht="30">
      <c r="A19" s="338" t="s">
        <v>172</v>
      </c>
    </row>
    <row r="20" spans="1:1">
      <c r="A20" s="338"/>
    </row>
    <row r="21" spans="1:1">
      <c r="A21" s="338" t="s">
        <v>173</v>
      </c>
    </row>
    <row r="22" spans="1:1" ht="30.75">
      <c r="A22" s="287" t="s">
        <v>136</v>
      </c>
    </row>
    <row r="23" spans="1:1" ht="30.75">
      <c r="A23" s="287" t="s">
        <v>137</v>
      </c>
    </row>
    <row r="24" spans="1:1" ht="30.75">
      <c r="A24" s="287" t="s">
        <v>138</v>
      </c>
    </row>
    <row r="25" spans="1:1">
      <c r="A25" s="338"/>
    </row>
    <row r="26" spans="1:1" ht="19.5">
      <c r="A26" s="288" t="s">
        <v>139</v>
      </c>
    </row>
    <row r="27" spans="1:1">
      <c r="A27" s="338"/>
    </row>
    <row r="28" spans="1:1">
      <c r="A28" s="338" t="s">
        <v>174</v>
      </c>
    </row>
    <row r="29" spans="1:1">
      <c r="A29" s="338"/>
    </row>
    <row r="30" spans="1:1" ht="45">
      <c r="A30" s="338" t="s">
        <v>175</v>
      </c>
    </row>
    <row r="31" spans="1:1">
      <c r="A31" s="338"/>
    </row>
    <row r="32" spans="1:1">
      <c r="A32" s="338"/>
    </row>
    <row r="33" spans="1:2">
      <c r="A33" s="338"/>
    </row>
    <row r="34" spans="1:2">
      <c r="A34" s="338"/>
    </row>
    <row r="35" spans="1:2">
      <c r="A35" s="338"/>
    </row>
    <row r="36" spans="1:2">
      <c r="A36" s="338"/>
    </row>
    <row r="37" spans="1:2">
      <c r="A37" s="338"/>
    </row>
    <row r="38" spans="1:2">
      <c r="A38" s="338"/>
    </row>
    <row r="39" spans="1:2">
      <c r="A39" s="338"/>
    </row>
    <row r="40" spans="1:2">
      <c r="A40" s="338"/>
    </row>
    <row r="41" spans="1:2">
      <c r="A41" s="338"/>
    </row>
    <row r="42" spans="1:2">
      <c r="A42" s="338"/>
    </row>
    <row r="43" spans="1:2">
      <c r="A43" s="338"/>
    </row>
    <row r="44" spans="1:2">
      <c r="A44" s="351"/>
      <c r="B44" s="351"/>
    </row>
    <row r="45" spans="1:2">
      <c r="A45" s="351"/>
      <c r="B45" s="351"/>
    </row>
    <row r="46" spans="1:2">
      <c r="A46" s="351"/>
      <c r="B46" s="351"/>
    </row>
    <row r="47" spans="1:2">
      <c r="A47" s="338"/>
    </row>
    <row r="48" spans="1:2" ht="15.75">
      <c r="A48" s="338" t="s">
        <v>176</v>
      </c>
    </row>
    <row r="49" spans="1:2">
      <c r="A49" s="338"/>
    </row>
    <row r="50" spans="1:2">
      <c r="A50" s="338"/>
    </row>
    <row r="51" spans="1:2">
      <c r="A51" s="289"/>
    </row>
    <row r="52" spans="1:2">
      <c r="A52" s="289"/>
    </row>
    <row r="53" spans="1:2">
      <c r="A53" s="289"/>
    </row>
    <row r="54" spans="1:2">
      <c r="A54" s="289"/>
    </row>
    <row r="55" spans="1:2">
      <c r="A55" s="338"/>
    </row>
    <row r="56" spans="1:2" ht="30">
      <c r="A56" s="338" t="s">
        <v>177</v>
      </c>
    </row>
    <row r="57" spans="1:2">
      <c r="A57" s="338"/>
    </row>
    <row r="58" spans="1:2">
      <c r="A58" s="338" t="s">
        <v>178</v>
      </c>
    </row>
    <row r="59" spans="1:2" ht="19.5" customHeight="1">
      <c r="A59" s="290" t="s">
        <v>140</v>
      </c>
    </row>
    <row r="60" spans="1:2">
      <c r="A60" s="290" t="s">
        <v>141</v>
      </c>
    </row>
    <row r="61" spans="1:2">
      <c r="A61" s="338"/>
      <c r="B61" s="338"/>
    </row>
    <row r="62" spans="1:2">
      <c r="A62" s="338" t="s">
        <v>179</v>
      </c>
    </row>
    <row r="63" spans="1:2">
      <c r="A63" s="338"/>
    </row>
    <row r="64" spans="1:2">
      <c r="A64" s="291"/>
    </row>
    <row r="65" spans="1:1">
      <c r="A65" s="291"/>
    </row>
    <row r="66" spans="1:1">
      <c r="A66" s="291"/>
    </row>
    <row r="67" spans="1:1">
      <c r="A67" s="291"/>
    </row>
    <row r="68" spans="1:1">
      <c r="A68" s="291"/>
    </row>
    <row r="69" spans="1:1">
      <c r="A69" s="291"/>
    </row>
    <row r="70" spans="1:1">
      <c r="A70" s="291"/>
    </row>
    <row r="71" spans="1:1">
      <c r="A71" s="291"/>
    </row>
    <row r="72" spans="1:1">
      <c r="A72" s="338"/>
    </row>
    <row r="73" spans="1:1" ht="19.5">
      <c r="A73" s="288" t="s">
        <v>142</v>
      </c>
    </row>
    <row r="74" spans="1:1">
      <c r="A74" s="338"/>
    </row>
    <row r="75" spans="1:1" ht="30">
      <c r="A75" s="338" t="s">
        <v>180</v>
      </c>
    </row>
    <row r="76" spans="1:1">
      <c r="A76" s="338"/>
    </row>
    <row r="77" spans="1:1" ht="60.75">
      <c r="A77" s="338" t="s">
        <v>181</v>
      </c>
    </row>
    <row r="78" spans="1:1">
      <c r="A78" s="338"/>
    </row>
    <row r="79" spans="1:1" ht="19.5">
      <c r="A79" s="288" t="s">
        <v>143</v>
      </c>
    </row>
    <row r="80" spans="1:1">
      <c r="A80" s="338"/>
    </row>
    <row r="81" spans="1:1" ht="30">
      <c r="A81" s="338" t="s">
        <v>182</v>
      </c>
    </row>
    <row r="82" spans="1:1" ht="20.25" customHeight="1">
      <c r="A82" s="287" t="s">
        <v>144</v>
      </c>
    </row>
    <row r="83" spans="1:1">
      <c r="A83" s="287" t="s">
        <v>145</v>
      </c>
    </row>
    <row r="84" spans="1:1">
      <c r="A84" s="338"/>
    </row>
    <row r="85" spans="1:1" ht="45">
      <c r="A85" s="338" t="s">
        <v>183</v>
      </c>
    </row>
    <row r="86" spans="1:1">
      <c r="A86" s="338"/>
    </row>
    <row r="87" spans="1:1" ht="45">
      <c r="A87" s="338" t="s">
        <v>184</v>
      </c>
    </row>
    <row r="88" spans="1:1">
      <c r="A88" s="338"/>
    </row>
    <row r="89" spans="1:1" ht="18">
      <c r="A89" s="286" t="s">
        <v>146</v>
      </c>
    </row>
    <row r="90" spans="1:1">
      <c r="A90" s="338"/>
    </row>
    <row r="91" spans="1:1">
      <c r="A91" s="338" t="s">
        <v>185</v>
      </c>
    </row>
    <row r="92" spans="1:1">
      <c r="A92" s="338"/>
    </row>
    <row r="93" spans="1:1">
      <c r="A93" s="292">
        <v>43503</v>
      </c>
    </row>
  </sheetData>
  <mergeCells count="2">
    <mergeCell ref="A44:A46"/>
    <mergeCell ref="B44:B46"/>
  </mergeCells>
  <pageMargins left="0.7" right="0.7" top="0.75" bottom="0.75" header="0.3" footer="0.3"/>
  <pageSetup paperSize="9" scale="98" orientation="portrait" r:id="rId1"/>
  <rowBreaks count="2" manualBreakCount="2">
    <brk id="25" man="1"/>
    <brk id="7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5"/>
  <sheetViews>
    <sheetView showGridLines="0" showRowColHeaders="0" view="pageBreakPreview" zoomScaleNormal="85" zoomScaleSheetLayoutView="100" workbookViewId="0"/>
  </sheetViews>
  <sheetFormatPr defaultColWidth="8.88671875" defaultRowHeight="15"/>
  <cols>
    <col min="1" max="1" width="97" style="285" customWidth="1"/>
    <col min="2" max="16384" width="8.88671875" style="285"/>
  </cols>
  <sheetData>
    <row r="1" spans="1:2" ht="20.25">
      <c r="A1" s="284" t="s">
        <v>147</v>
      </c>
    </row>
    <row r="2" spans="1:2">
      <c r="A2" s="283" t="s">
        <v>165</v>
      </c>
    </row>
    <row r="3" spans="1:2">
      <c r="A3" s="283" t="s">
        <v>148</v>
      </c>
    </row>
    <row r="4" spans="1:2">
      <c r="A4" s="283"/>
    </row>
    <row r="5" spans="1:2">
      <c r="A5" s="283"/>
    </row>
    <row r="6" spans="1:2" ht="15.75">
      <c r="A6" s="294" t="s">
        <v>133</v>
      </c>
    </row>
    <row r="7" spans="1:2">
      <c r="A7" s="283"/>
    </row>
    <row r="8" spans="1:2" ht="45">
      <c r="A8" s="348" t="s">
        <v>186</v>
      </c>
    </row>
    <row r="9" spans="1:2">
      <c r="A9" s="283"/>
    </row>
    <row r="10" spans="1:2" ht="60">
      <c r="A10" s="283" t="s">
        <v>187</v>
      </c>
    </row>
    <row r="11" spans="1:2">
      <c r="A11" s="283"/>
    </row>
    <row r="12" spans="1:2" ht="15.75">
      <c r="A12" s="294" t="s">
        <v>149</v>
      </c>
    </row>
    <row r="13" spans="1:2">
      <c r="A13" s="283"/>
    </row>
    <row r="14" spans="1:2">
      <c r="A14" s="293" t="s">
        <v>150</v>
      </c>
      <c r="B14" s="293"/>
    </row>
    <row r="15" spans="1:2">
      <c r="B15" s="293"/>
    </row>
    <row r="16" spans="1:2">
      <c r="A16" s="293"/>
      <c r="B16" s="293"/>
    </row>
    <row r="17" spans="1:2">
      <c r="A17" s="293"/>
      <c r="B17" s="293"/>
    </row>
    <row r="18" spans="1:2">
      <c r="A18" s="293"/>
      <c r="B18" s="293"/>
    </row>
    <row r="19" spans="1:2">
      <c r="A19" s="293"/>
      <c r="B19" s="293"/>
    </row>
    <row r="20" spans="1:2">
      <c r="A20" s="293"/>
      <c r="B20" s="293"/>
    </row>
    <row r="21" spans="1:2">
      <c r="A21" s="293"/>
      <c r="B21" s="293"/>
    </row>
    <row r="22" spans="1:2">
      <c r="A22" s="293"/>
      <c r="B22" s="293"/>
    </row>
    <row r="23" spans="1:2">
      <c r="A23" s="283"/>
      <c r="B23" s="283"/>
    </row>
    <row r="24" spans="1:2">
      <c r="A24" s="283"/>
      <c r="B24" s="283"/>
    </row>
    <row r="25" spans="1:2">
      <c r="A25" s="283"/>
      <c r="B25" s="283"/>
    </row>
    <row r="26" spans="1:2">
      <c r="A26" s="283"/>
      <c r="B26" s="283"/>
    </row>
    <row r="27" spans="1:2">
      <c r="A27" s="283"/>
      <c r="B27" s="283"/>
    </row>
    <row r="28" spans="1:2">
      <c r="A28" s="283"/>
    </row>
    <row r="29" spans="1:2">
      <c r="A29" s="283"/>
    </row>
    <row r="30" spans="1:2" ht="30">
      <c r="A30" s="283" t="s">
        <v>188</v>
      </c>
    </row>
    <row r="31" spans="1:2">
      <c r="A31" s="283"/>
    </row>
    <row r="32" spans="1:2">
      <c r="A32" s="283" t="s">
        <v>189</v>
      </c>
    </row>
    <row r="33" spans="1:3">
      <c r="A33" s="287" t="s">
        <v>167</v>
      </c>
    </row>
    <row r="34" spans="1:3">
      <c r="A34" s="287" t="s">
        <v>168</v>
      </c>
    </row>
    <row r="35" spans="1:3">
      <c r="A35" s="283"/>
    </row>
    <row r="36" spans="1:3" ht="30">
      <c r="A36" s="283" t="s">
        <v>190</v>
      </c>
    </row>
    <row r="37" spans="1:3">
      <c r="A37" s="283"/>
    </row>
    <row r="38" spans="1:3">
      <c r="A38" s="283" t="s">
        <v>191</v>
      </c>
    </row>
    <row r="39" spans="1:3">
      <c r="A39" s="295"/>
    </row>
    <row r="40" spans="1:3">
      <c r="A40" s="291"/>
    </row>
    <row r="41" spans="1:3">
      <c r="A41" s="353"/>
      <c r="C41" s="296"/>
    </row>
    <row r="42" spans="1:3">
      <c r="A42" s="353"/>
      <c r="C42" s="296"/>
    </row>
    <row r="43" spans="1:3">
      <c r="A43" s="297"/>
      <c r="B43" s="298"/>
      <c r="C43" s="298"/>
    </row>
    <row r="44" spans="1:3">
      <c r="A44" s="347"/>
      <c r="B44" s="296"/>
      <c r="C44" s="296"/>
    </row>
    <row r="45" spans="1:3">
      <c r="A45" s="347"/>
      <c r="B45" s="296"/>
      <c r="C45" s="296"/>
    </row>
    <row r="46" spans="1:3">
      <c r="A46" s="299"/>
      <c r="B46" s="298"/>
      <c r="C46" s="298"/>
    </row>
    <row r="47" spans="1:3">
      <c r="A47" s="349"/>
      <c r="B47" s="296"/>
      <c r="C47" s="296"/>
    </row>
    <row r="48" spans="1:3">
      <c r="A48" s="349"/>
      <c r="B48" s="296"/>
      <c r="C48" s="296"/>
    </row>
    <row r="49" spans="1:4">
      <c r="A49" s="350" t="s">
        <v>210</v>
      </c>
      <c r="B49" s="296"/>
      <c r="C49" s="296"/>
    </row>
    <row r="50" spans="1:4" ht="18" customHeight="1">
      <c r="A50" s="349"/>
      <c r="B50" s="296"/>
      <c r="C50" s="296"/>
    </row>
    <row r="51" spans="1:4" ht="30">
      <c r="A51" s="283" t="s">
        <v>192</v>
      </c>
    </row>
    <row r="52" spans="1:4">
      <c r="A52" s="283"/>
    </row>
    <row r="53" spans="1:4">
      <c r="A53" s="293" t="s">
        <v>151</v>
      </c>
    </row>
    <row r="54" spans="1:4">
      <c r="A54" s="352"/>
      <c r="B54" s="352"/>
      <c r="C54" s="296"/>
      <c r="D54" s="296"/>
    </row>
    <row r="55" spans="1:4">
      <c r="A55" s="300"/>
    </row>
    <row r="56" spans="1:4">
      <c r="A56" s="300"/>
    </row>
    <row r="57" spans="1:4">
      <c r="A57" s="300"/>
    </row>
    <row r="58" spans="1:4">
      <c r="A58" s="300"/>
    </row>
    <row r="59" spans="1:4">
      <c r="A59" s="300"/>
    </row>
    <row r="60" spans="1:4">
      <c r="A60" s="300"/>
    </row>
    <row r="61" spans="1:4">
      <c r="A61" s="300"/>
    </row>
    <row r="62" spans="1:4" ht="45">
      <c r="A62" s="283" t="s">
        <v>193</v>
      </c>
    </row>
    <row r="63" spans="1:4">
      <c r="A63" s="301" t="s">
        <v>156</v>
      </c>
    </row>
    <row r="64" spans="1:4">
      <c r="A64" s="301" t="s">
        <v>157</v>
      </c>
    </row>
    <row r="65" spans="1:1" ht="9.75" customHeight="1">
      <c r="A65" s="283"/>
    </row>
    <row r="66" spans="1:1">
      <c r="A66" s="283" t="s">
        <v>194</v>
      </c>
    </row>
    <row r="67" spans="1:1" ht="12.75" customHeight="1">
      <c r="A67" s="283"/>
    </row>
    <row r="68" spans="1:1" ht="36.75" customHeight="1">
      <c r="A68" s="283" t="s">
        <v>195</v>
      </c>
    </row>
    <row r="69" spans="1:1">
      <c r="A69" s="302"/>
    </row>
    <row r="70" spans="1:1" ht="15.75">
      <c r="A70" s="303"/>
    </row>
    <row r="71" spans="1:1" ht="15.75">
      <c r="A71" s="303"/>
    </row>
    <row r="72" spans="1:1" ht="15.75">
      <c r="A72" s="303"/>
    </row>
    <row r="73" spans="1:1" ht="9" customHeight="1">
      <c r="A73" s="303"/>
    </row>
    <row r="74" spans="1:1" ht="15.75">
      <c r="A74" s="303"/>
    </row>
    <row r="75" spans="1:1" ht="15.75">
      <c r="A75" s="294" t="s">
        <v>152</v>
      </c>
    </row>
    <row r="76" spans="1:1">
      <c r="A76" s="291"/>
    </row>
    <row r="77" spans="1:1">
      <c r="A77" s="291"/>
    </row>
    <row r="78" spans="1:1">
      <c r="A78" s="291"/>
    </row>
    <row r="79" spans="1:1">
      <c r="A79" s="291"/>
    </row>
    <row r="80" spans="1:1">
      <c r="A80" s="291"/>
    </row>
    <row r="81" spans="1:2">
      <c r="A81" s="291"/>
    </row>
    <row r="82" spans="1:2">
      <c r="A82" s="291"/>
    </row>
    <row r="83" spans="1:2">
      <c r="A83" s="291"/>
    </row>
    <row r="84" spans="1:2">
      <c r="A84" s="293" t="s">
        <v>9</v>
      </c>
    </row>
    <row r="85" spans="1:2">
      <c r="A85" s="283"/>
    </row>
    <row r="86" spans="1:2" ht="60">
      <c r="A86" s="283" t="s">
        <v>196</v>
      </c>
    </row>
    <row r="87" spans="1:2">
      <c r="A87" s="283"/>
    </row>
    <row r="88" spans="1:2">
      <c r="A88" s="293" t="s">
        <v>13</v>
      </c>
    </row>
    <row r="89" spans="1:2">
      <c r="A89" s="283"/>
    </row>
    <row r="90" spans="1:2">
      <c r="A90" s="283" t="s">
        <v>197</v>
      </c>
    </row>
    <row r="91" spans="1:2">
      <c r="A91" s="291"/>
      <c r="B91" s="283"/>
    </row>
    <row r="92" spans="1:2">
      <c r="A92" s="291"/>
      <c r="B92" s="283"/>
    </row>
    <row r="93" spans="1:2">
      <c r="A93" s="291"/>
      <c r="B93" s="283"/>
    </row>
    <row r="94" spans="1:2">
      <c r="A94" s="291"/>
      <c r="B94" s="283"/>
    </row>
    <row r="95" spans="1:2">
      <c r="A95" s="291"/>
      <c r="B95" s="283"/>
    </row>
    <row r="96" spans="1:2">
      <c r="A96" s="291"/>
      <c r="B96" s="283"/>
    </row>
    <row r="97" spans="1:2">
      <c r="A97" s="291"/>
      <c r="B97" s="283"/>
    </row>
    <row r="98" spans="1:2" ht="30">
      <c r="A98" s="283" t="s">
        <v>198</v>
      </c>
    </row>
    <row r="99" spans="1:2">
      <c r="A99" s="283"/>
    </row>
    <row r="100" spans="1:2">
      <c r="A100" s="293" t="s">
        <v>153</v>
      </c>
    </row>
    <row r="101" spans="1:2">
      <c r="A101" s="283"/>
    </row>
    <row r="102" spans="1:2" ht="75">
      <c r="A102" s="283" t="s">
        <v>199</v>
      </c>
    </row>
    <row r="103" spans="1:2">
      <c r="A103" s="283"/>
    </row>
    <row r="104" spans="1:2" ht="15.75">
      <c r="A104" s="294" t="s">
        <v>154</v>
      </c>
    </row>
    <row r="105" spans="1:2" ht="15.75">
      <c r="A105" s="304"/>
    </row>
    <row r="106" spans="1:2" ht="15.75">
      <c r="A106" s="304"/>
    </row>
    <row r="107" spans="1:2" ht="15.75">
      <c r="A107" s="304"/>
    </row>
    <row r="108" spans="1:2" ht="15.75">
      <c r="A108" s="304"/>
    </row>
    <row r="109" spans="1:2" ht="15.75">
      <c r="A109" s="304"/>
    </row>
    <row r="110" spans="1:2" ht="15.75">
      <c r="A110" s="304"/>
    </row>
    <row r="111" spans="1:2" ht="15.75">
      <c r="A111" s="304"/>
    </row>
    <row r="112" spans="1:2" ht="15.75">
      <c r="A112" s="304"/>
    </row>
    <row r="113" spans="1:1" ht="15.75">
      <c r="A113" s="304"/>
    </row>
    <row r="114" spans="1:1" ht="15.75">
      <c r="A114" s="304"/>
    </row>
    <row r="115" spans="1:1" ht="15.75">
      <c r="A115" s="304"/>
    </row>
    <row r="116" spans="1:1" ht="15.75">
      <c r="A116" s="304"/>
    </row>
    <row r="117" spans="1:1" ht="15.75">
      <c r="A117" s="304"/>
    </row>
    <row r="118" spans="1:1" ht="15.75">
      <c r="A118" s="304"/>
    </row>
    <row r="119" spans="1:1" ht="15.75">
      <c r="A119" s="304"/>
    </row>
    <row r="120" spans="1:1" ht="15.75">
      <c r="A120" s="304"/>
    </row>
    <row r="121" spans="1:1" ht="15.75">
      <c r="A121" s="304"/>
    </row>
    <row r="122" spans="1:1" ht="15.75">
      <c r="A122" s="304"/>
    </row>
    <row r="123" spans="1:1" ht="15.75">
      <c r="A123" s="304"/>
    </row>
    <row r="124" spans="1:1" ht="15.75">
      <c r="A124" s="304"/>
    </row>
    <row r="125" spans="1:1" ht="15.75">
      <c r="A125" s="304"/>
    </row>
    <row r="126" spans="1:1" ht="15.75">
      <c r="A126" s="304"/>
    </row>
    <row r="127" spans="1:1" ht="15.75">
      <c r="A127" s="304"/>
    </row>
    <row r="128" spans="1:1" ht="15.75">
      <c r="A128" s="304"/>
    </row>
    <row r="129" spans="1:1" ht="60">
      <c r="A129" s="283" t="s">
        <v>200</v>
      </c>
    </row>
    <row r="130" spans="1:1" ht="15.75">
      <c r="A130" s="294"/>
    </row>
    <row r="131" spans="1:1" ht="15.75">
      <c r="A131" s="294" t="s">
        <v>158</v>
      </c>
    </row>
    <row r="132" spans="1:1" ht="15.75">
      <c r="A132" s="304"/>
    </row>
    <row r="133" spans="1:1" ht="15.75">
      <c r="A133" s="304"/>
    </row>
    <row r="134" spans="1:1" ht="15.75">
      <c r="A134" s="304"/>
    </row>
    <row r="135" spans="1:1" ht="15.75">
      <c r="A135" s="304"/>
    </row>
    <row r="136" spans="1:1" ht="15.75">
      <c r="A136" s="304"/>
    </row>
    <row r="137" spans="1:1" ht="15.75">
      <c r="A137" s="304"/>
    </row>
    <row r="138" spans="1:1" ht="15.75">
      <c r="A138" s="304"/>
    </row>
    <row r="139" spans="1:1" ht="15.75">
      <c r="A139" s="304"/>
    </row>
    <row r="140" spans="1:1" ht="15.75">
      <c r="A140" s="304"/>
    </row>
    <row r="141" spans="1:1" ht="15.75">
      <c r="A141" s="304"/>
    </row>
    <row r="142" spans="1:1" ht="15.75">
      <c r="A142" s="304"/>
    </row>
    <row r="143" spans="1:1" ht="15.75">
      <c r="A143" s="304"/>
    </row>
    <row r="144" spans="1:1" ht="15.75">
      <c r="A144" s="304"/>
    </row>
    <row r="145" spans="1:1" ht="15.75">
      <c r="A145" s="304"/>
    </row>
    <row r="146" spans="1:1" ht="15.75">
      <c r="A146" s="304"/>
    </row>
    <row r="147" spans="1:1" ht="15.75">
      <c r="A147" s="304"/>
    </row>
    <row r="148" spans="1:1" ht="15.75">
      <c r="A148" s="304"/>
    </row>
    <row r="149" spans="1:1" ht="15.75">
      <c r="A149" s="304"/>
    </row>
    <row r="150" spans="1:1" ht="15.75">
      <c r="A150" s="304"/>
    </row>
    <row r="151" spans="1:1" ht="15.75">
      <c r="A151" s="304"/>
    </row>
    <row r="152" spans="1:1">
      <c r="A152" s="291"/>
    </row>
    <row r="153" spans="1:1">
      <c r="A153" s="305"/>
    </row>
    <row r="154" spans="1:1">
      <c r="A154" s="305"/>
    </row>
    <row r="155" spans="1:1" ht="53.25" customHeight="1">
      <c r="A155" s="283" t="s">
        <v>204</v>
      </c>
    </row>
    <row r="156" spans="1:1">
      <c r="A156" s="283"/>
    </row>
    <row r="157" spans="1:1" ht="30">
      <c r="A157" s="283" t="s">
        <v>201</v>
      </c>
    </row>
    <row r="158" spans="1:1">
      <c r="A158" s="283"/>
    </row>
    <row r="159" spans="1:1" ht="30">
      <c r="A159" s="283" t="s">
        <v>202</v>
      </c>
    </row>
    <row r="160" spans="1:1">
      <c r="A160" s="283"/>
    </row>
    <row r="161" spans="1:1">
      <c r="A161" s="283" t="s">
        <v>203</v>
      </c>
    </row>
    <row r="162" spans="1:1">
      <c r="A162" s="283" t="s">
        <v>155</v>
      </c>
    </row>
    <row r="163" spans="1:1">
      <c r="A163" s="283" t="s">
        <v>159</v>
      </c>
    </row>
    <row r="164" spans="1:1">
      <c r="A164" s="283"/>
    </row>
    <row r="165" spans="1:1">
      <c r="A165" s="306">
        <v>43503</v>
      </c>
    </row>
  </sheetData>
  <mergeCells count="2">
    <mergeCell ref="A54:B54"/>
    <mergeCell ref="A41:A42"/>
  </mergeCells>
  <pageMargins left="0.7" right="0.7" top="0.75" bottom="0.75" header="0.3" footer="0.3"/>
  <pageSetup paperSize="9" orientation="portrait" r:id="rId1"/>
  <rowBreaks count="4" manualBreakCount="4">
    <brk id="37" man="1"/>
    <brk id="74" man="1"/>
    <brk id="103" man="1"/>
    <brk id="130"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autoPageBreaks="0"/>
  </sheetPr>
  <dimension ref="A1:F29"/>
  <sheetViews>
    <sheetView showGridLines="0" showRowColHeaders="0" view="pageBreakPreview" zoomScaleNormal="100" zoomScaleSheetLayoutView="100" workbookViewId="0"/>
  </sheetViews>
  <sheetFormatPr defaultColWidth="0" defaultRowHeight="15" zeroHeight="1"/>
  <cols>
    <col min="1" max="1" width="6.109375" style="87" customWidth="1"/>
    <col min="2" max="4" width="8.88671875" style="87" customWidth="1"/>
    <col min="5" max="5" width="6.109375" style="87" customWidth="1"/>
    <col min="6" max="6" width="0" style="7" hidden="1" customWidth="1"/>
    <col min="7" max="16384" width="8.88671875" style="7" hidden="1"/>
  </cols>
  <sheetData>
    <row r="1"/>
    <row r="2"/>
    <row r="3"/>
    <row r="4"/>
    <row r="5"/>
    <row r="6"/>
    <row r="7"/>
    <row r="8"/>
    <row r="9"/>
    <row r="10"/>
    <row r="11"/>
    <row r="12"/>
    <row r="13"/>
    <row r="14"/>
    <row r="15"/>
    <row r="16"/>
    <row r="17" spans="1:5"/>
    <row r="18" spans="1:5">
      <c r="B18" s="270"/>
      <c r="C18" s="270"/>
      <c r="D18" s="270"/>
    </row>
    <row r="19" spans="1:5">
      <c r="B19" s="270"/>
      <c r="C19" s="270"/>
      <c r="D19" s="270"/>
    </row>
    <row r="20" spans="1:5">
      <c r="A20" s="270"/>
      <c r="B20" s="270"/>
      <c r="C20" s="270"/>
      <c r="D20" s="270"/>
      <c r="E20" s="270"/>
    </row>
    <row r="21" spans="1:5" ht="8.25" customHeight="1">
      <c r="A21" s="270"/>
      <c r="B21" s="270"/>
      <c r="C21" s="270"/>
      <c r="D21" s="270"/>
      <c r="E21" s="270"/>
    </row>
    <row r="22" spans="1:5" ht="15" customHeight="1">
      <c r="A22" s="354" t="s">
        <v>124</v>
      </c>
      <c r="B22" s="354"/>
      <c r="C22" s="354"/>
      <c r="D22" s="354"/>
      <c r="E22" s="354"/>
    </row>
    <row r="23" spans="1:5">
      <c r="A23" s="354"/>
      <c r="B23" s="354"/>
      <c r="C23" s="354"/>
      <c r="D23" s="354"/>
      <c r="E23" s="354"/>
    </row>
    <row r="24" spans="1:5">
      <c r="A24" s="354"/>
      <c r="B24" s="354"/>
      <c r="C24" s="354"/>
      <c r="D24" s="354"/>
      <c r="E24" s="354"/>
    </row>
    <row r="25" spans="1:5"/>
    <row r="26" spans="1:5"/>
    <row r="27" spans="1:5"/>
    <row r="28" spans="1:5"/>
    <row r="29" spans="1:5"/>
  </sheetData>
  <sheetProtection selectLockedCells="1" selectUnlockedCells="1"/>
  <mergeCells count="1">
    <mergeCell ref="A22:E24"/>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Group Box 1">
              <controlPr defaultSize="0" autoFill="0" autoPict="0">
                <anchor moveWithCells="1">
                  <from>
                    <xdr:col>1</xdr:col>
                    <xdr:colOff>0</xdr:colOff>
                    <xdr:row>0</xdr:row>
                    <xdr:rowOff>171450</xdr:rowOff>
                  </from>
                  <to>
                    <xdr:col>3</xdr:col>
                    <xdr:colOff>647700</xdr:colOff>
                    <xdr:row>19</xdr:row>
                    <xdr:rowOff>95250</xdr:rowOff>
                  </to>
                </anchor>
              </controlPr>
            </control>
          </mc:Choice>
        </mc:AlternateContent>
        <mc:AlternateContent xmlns:mc="http://schemas.openxmlformats.org/markup-compatibility/2006">
          <mc:Choice Requires="x14">
            <control shapeId="21506" r:id="rId5" name="Option Button 2">
              <controlPr defaultSize="0" autoFill="0" autoLine="0" autoPict="0">
                <anchor moveWithCells="1">
                  <from>
                    <xdr:col>1</xdr:col>
                    <xdr:colOff>200025</xdr:colOff>
                    <xdr:row>2</xdr:row>
                    <xdr:rowOff>9525</xdr:rowOff>
                  </from>
                  <to>
                    <xdr:col>3</xdr:col>
                    <xdr:colOff>533400</xdr:colOff>
                    <xdr:row>3</xdr:row>
                    <xdr:rowOff>123825</xdr:rowOff>
                  </to>
                </anchor>
              </controlPr>
            </control>
          </mc:Choice>
        </mc:AlternateContent>
        <mc:AlternateContent xmlns:mc="http://schemas.openxmlformats.org/markup-compatibility/2006">
          <mc:Choice Requires="x14">
            <control shapeId="21507" r:id="rId6" name="Option Button 3">
              <controlPr defaultSize="0" autoFill="0" autoLine="0" autoPict="0">
                <anchor moveWithCells="1">
                  <from>
                    <xdr:col>1</xdr:col>
                    <xdr:colOff>209550</xdr:colOff>
                    <xdr:row>7</xdr:row>
                    <xdr:rowOff>114300</xdr:rowOff>
                  </from>
                  <to>
                    <xdr:col>3</xdr:col>
                    <xdr:colOff>542925</xdr:colOff>
                    <xdr:row>9</xdr:row>
                    <xdr:rowOff>28575</xdr:rowOff>
                  </to>
                </anchor>
              </controlPr>
            </control>
          </mc:Choice>
        </mc:AlternateContent>
        <mc:AlternateContent xmlns:mc="http://schemas.openxmlformats.org/markup-compatibility/2006">
          <mc:Choice Requires="x14">
            <control shapeId="21509" r:id="rId7" name="Option Button 5">
              <controlPr defaultSize="0" autoFill="0" autoLine="0" autoPict="0">
                <anchor moveWithCells="1">
                  <from>
                    <xdr:col>1</xdr:col>
                    <xdr:colOff>200025</xdr:colOff>
                    <xdr:row>6</xdr:row>
                    <xdr:rowOff>28575</xdr:rowOff>
                  </from>
                  <to>
                    <xdr:col>3</xdr:col>
                    <xdr:colOff>533400</xdr:colOff>
                    <xdr:row>7</xdr:row>
                    <xdr:rowOff>133350</xdr:rowOff>
                  </to>
                </anchor>
              </controlPr>
            </control>
          </mc:Choice>
        </mc:AlternateContent>
        <mc:AlternateContent xmlns:mc="http://schemas.openxmlformats.org/markup-compatibility/2006">
          <mc:Choice Requires="x14">
            <control shapeId="21510" r:id="rId8" name="Option Button 6">
              <controlPr defaultSize="0" autoFill="0" autoLine="0" autoPict="0">
                <anchor moveWithCells="1">
                  <from>
                    <xdr:col>1</xdr:col>
                    <xdr:colOff>200025</xdr:colOff>
                    <xdr:row>11</xdr:row>
                    <xdr:rowOff>114300</xdr:rowOff>
                  </from>
                  <to>
                    <xdr:col>3</xdr:col>
                    <xdr:colOff>533400</xdr:colOff>
                    <xdr:row>13</xdr:row>
                    <xdr:rowOff>28575</xdr:rowOff>
                  </to>
                </anchor>
              </controlPr>
            </control>
          </mc:Choice>
        </mc:AlternateContent>
        <mc:AlternateContent xmlns:mc="http://schemas.openxmlformats.org/markup-compatibility/2006">
          <mc:Choice Requires="x14">
            <control shapeId="21511" r:id="rId9" name="Option Button 7">
              <controlPr defaultSize="0" autoFill="0" autoLine="0" autoPict="0">
                <anchor moveWithCells="1">
                  <from>
                    <xdr:col>1</xdr:col>
                    <xdr:colOff>200025</xdr:colOff>
                    <xdr:row>14</xdr:row>
                    <xdr:rowOff>85725</xdr:rowOff>
                  </from>
                  <to>
                    <xdr:col>3</xdr:col>
                    <xdr:colOff>533400</xdr:colOff>
                    <xdr:row>16</xdr:row>
                    <xdr:rowOff>9525</xdr:rowOff>
                  </to>
                </anchor>
              </controlPr>
            </control>
          </mc:Choice>
        </mc:AlternateContent>
        <mc:AlternateContent xmlns:mc="http://schemas.openxmlformats.org/markup-compatibility/2006">
          <mc:Choice Requires="x14">
            <control shapeId="21512" r:id="rId10" name="Option Button 8">
              <controlPr defaultSize="0" autoFill="0" autoLine="0" autoPict="0">
                <anchor moveWithCells="1">
                  <from>
                    <xdr:col>1</xdr:col>
                    <xdr:colOff>200025</xdr:colOff>
                    <xdr:row>15</xdr:row>
                    <xdr:rowOff>171450</xdr:rowOff>
                  </from>
                  <to>
                    <xdr:col>3</xdr:col>
                    <xdr:colOff>533400</xdr:colOff>
                    <xdr:row>17</xdr:row>
                    <xdr:rowOff>85725</xdr:rowOff>
                  </to>
                </anchor>
              </controlPr>
            </control>
          </mc:Choice>
        </mc:AlternateContent>
        <mc:AlternateContent xmlns:mc="http://schemas.openxmlformats.org/markup-compatibility/2006">
          <mc:Choice Requires="x14">
            <control shapeId="21513" r:id="rId11" name="Option Button 9">
              <controlPr defaultSize="0" autoFill="0" autoLine="0" autoPict="0">
                <anchor moveWithCells="1">
                  <from>
                    <xdr:col>1</xdr:col>
                    <xdr:colOff>200025</xdr:colOff>
                    <xdr:row>17</xdr:row>
                    <xdr:rowOff>57150</xdr:rowOff>
                  </from>
                  <to>
                    <xdr:col>3</xdr:col>
                    <xdr:colOff>533400</xdr:colOff>
                    <xdr:row>18</xdr:row>
                    <xdr:rowOff>171450</xdr:rowOff>
                  </to>
                </anchor>
              </controlPr>
            </control>
          </mc:Choice>
        </mc:AlternateContent>
        <mc:AlternateContent xmlns:mc="http://schemas.openxmlformats.org/markup-compatibility/2006">
          <mc:Choice Requires="x14">
            <control shapeId="21514" r:id="rId12" name="Option Button 10">
              <controlPr defaultSize="0" autoFill="0" autoLine="0" autoPict="0">
                <anchor moveWithCells="1">
                  <from>
                    <xdr:col>1</xdr:col>
                    <xdr:colOff>200025</xdr:colOff>
                    <xdr:row>10</xdr:row>
                    <xdr:rowOff>76200</xdr:rowOff>
                  </from>
                  <to>
                    <xdr:col>3</xdr:col>
                    <xdr:colOff>533400</xdr:colOff>
                    <xdr:row>12</xdr:row>
                    <xdr:rowOff>0</xdr:rowOff>
                  </to>
                </anchor>
              </controlPr>
            </control>
          </mc:Choice>
        </mc:AlternateContent>
        <mc:AlternateContent xmlns:mc="http://schemas.openxmlformats.org/markup-compatibility/2006">
          <mc:Choice Requires="x14">
            <control shapeId="21515" r:id="rId13" name="Option Button 11">
              <controlPr defaultSize="0" autoFill="0" autoLine="0" autoPict="0">
                <anchor moveWithCells="1">
                  <from>
                    <xdr:col>1</xdr:col>
                    <xdr:colOff>200025</xdr:colOff>
                    <xdr:row>3</xdr:row>
                    <xdr:rowOff>95250</xdr:rowOff>
                  </from>
                  <to>
                    <xdr:col>3</xdr:col>
                    <xdr:colOff>533400</xdr:colOff>
                    <xdr:row>5</xdr:row>
                    <xdr:rowOff>9525</xdr:rowOff>
                  </to>
                </anchor>
              </controlPr>
            </control>
          </mc:Choice>
        </mc:AlternateContent>
        <mc:AlternateContent xmlns:mc="http://schemas.openxmlformats.org/markup-compatibility/2006">
          <mc:Choice Requires="x14">
            <control shapeId="21516" r:id="rId14" name="Option Button 12">
              <controlPr defaultSize="0" autoFill="0" autoLine="0" autoPict="0">
                <anchor moveWithCells="1">
                  <from>
                    <xdr:col>1</xdr:col>
                    <xdr:colOff>200025</xdr:colOff>
                    <xdr:row>4</xdr:row>
                    <xdr:rowOff>133350</xdr:rowOff>
                  </from>
                  <to>
                    <xdr:col>3</xdr:col>
                    <xdr:colOff>533400</xdr:colOff>
                    <xdr:row>6</xdr:row>
                    <xdr:rowOff>57150</xdr:rowOff>
                  </to>
                </anchor>
              </controlPr>
            </control>
          </mc:Choice>
        </mc:AlternateContent>
        <mc:AlternateContent xmlns:mc="http://schemas.openxmlformats.org/markup-compatibility/2006">
          <mc:Choice Requires="x14">
            <control shapeId="21517" r:id="rId15" name="Option Button 13">
              <controlPr defaultSize="0" autoFill="0" autoLine="0" autoPict="0">
                <anchor moveWithCells="1">
                  <from>
                    <xdr:col>1</xdr:col>
                    <xdr:colOff>209550</xdr:colOff>
                    <xdr:row>9</xdr:row>
                    <xdr:rowOff>9525</xdr:rowOff>
                  </from>
                  <to>
                    <xdr:col>3</xdr:col>
                    <xdr:colOff>542925</xdr:colOff>
                    <xdr:row>10</xdr:row>
                    <xdr:rowOff>123825</xdr:rowOff>
                  </to>
                </anchor>
              </controlPr>
            </control>
          </mc:Choice>
        </mc:AlternateContent>
        <mc:AlternateContent xmlns:mc="http://schemas.openxmlformats.org/markup-compatibility/2006">
          <mc:Choice Requires="x14">
            <control shapeId="21518" r:id="rId16" name="Option Button 14">
              <controlPr defaultSize="0" autoFill="0" autoLine="0" autoPict="0">
                <anchor moveWithCells="1">
                  <from>
                    <xdr:col>1</xdr:col>
                    <xdr:colOff>200025</xdr:colOff>
                    <xdr:row>13</xdr:row>
                    <xdr:rowOff>0</xdr:rowOff>
                  </from>
                  <to>
                    <xdr:col>3</xdr:col>
                    <xdr:colOff>533400</xdr:colOff>
                    <xdr:row>14</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E74"/>
  <sheetViews>
    <sheetView showGridLines="0" showRowColHeaders="0" view="pageBreakPreview" zoomScaleNormal="85" zoomScaleSheetLayoutView="100" workbookViewId="0"/>
  </sheetViews>
  <sheetFormatPr defaultColWidth="8.88671875" defaultRowHeight="15"/>
  <cols>
    <col min="1" max="1" width="14.33203125" style="13" customWidth="1"/>
    <col min="2" max="2" width="1.77734375" style="13" customWidth="1"/>
    <col min="3" max="3" width="7.33203125" style="13" customWidth="1"/>
    <col min="4" max="4" width="1.77734375" style="13" customWidth="1"/>
    <col min="5" max="5" width="7.33203125" style="13" customWidth="1"/>
    <col min="6" max="6" width="1.77734375" style="13" customWidth="1"/>
    <col min="7" max="7" width="13.21875" style="13" customWidth="1"/>
    <col min="8" max="8" width="1.77734375" style="13" customWidth="1"/>
    <col min="9" max="9" width="13" style="13" customWidth="1"/>
    <col min="10" max="10" width="1.6640625" style="13" customWidth="1"/>
    <col min="11" max="11" width="13.33203125" style="13" customWidth="1"/>
    <col min="12" max="12" width="1.6640625" style="13" customWidth="1"/>
    <col min="13" max="13" width="21.6640625" style="13" customWidth="1"/>
    <col min="14" max="14" width="1.6640625" style="13" customWidth="1"/>
    <col min="15" max="15" width="12.6640625" style="13" customWidth="1"/>
    <col min="16" max="16" width="1.6640625" style="13" customWidth="1"/>
    <col min="17" max="17" width="15.88671875" style="13" customWidth="1"/>
    <col min="18" max="18" width="1.88671875" style="13" customWidth="1"/>
    <col min="19" max="19" width="0.6640625" style="13" customWidth="1"/>
    <col min="20" max="16384" width="8.88671875" style="13"/>
  </cols>
  <sheetData>
    <row r="1" spans="1:31" ht="21.75" customHeight="1">
      <c r="A1" s="162" t="str">
        <f>VLOOKUP(Providers!A15,Providers!A1:B13,2,FALSE)</f>
        <v>INSTITUTION NAME: BRIDGEND COLLEGE</v>
      </c>
      <c r="B1" s="163"/>
      <c r="C1" s="163"/>
      <c r="D1" s="163"/>
      <c r="E1" s="163"/>
      <c r="F1" s="163"/>
      <c r="G1" s="164"/>
      <c r="H1" s="164"/>
      <c r="I1" s="164"/>
      <c r="J1" s="164"/>
      <c r="K1" s="164"/>
      <c r="L1" s="164"/>
      <c r="M1" s="164"/>
      <c r="N1" s="164"/>
      <c r="T1" s="243"/>
      <c r="U1" s="256" t="s">
        <v>129</v>
      </c>
      <c r="V1" s="256"/>
      <c r="W1" s="256"/>
      <c r="X1" s="256"/>
      <c r="Y1" s="256"/>
      <c r="Z1" s="256"/>
      <c r="AA1" s="256"/>
      <c r="AB1" s="256"/>
      <c r="AC1" s="256"/>
      <c r="AD1" s="256"/>
      <c r="AE1" s="243"/>
    </row>
    <row r="2" spans="1:31" ht="19.5">
      <c r="A2" s="165"/>
      <c r="B2" s="165"/>
      <c r="C2" s="165"/>
      <c r="D2" s="165"/>
      <c r="E2" s="165"/>
      <c r="F2" s="165"/>
      <c r="G2" s="166"/>
      <c r="H2" s="166"/>
      <c r="I2" s="166"/>
      <c r="J2" s="166"/>
      <c r="K2" s="166"/>
      <c r="L2" s="166"/>
      <c r="M2" s="167" t="s">
        <v>163</v>
      </c>
      <c r="N2" s="168"/>
      <c r="O2" s="168"/>
      <c r="P2" s="168"/>
      <c r="Q2" s="168"/>
      <c r="R2" s="169"/>
      <c r="T2" s="243"/>
      <c r="U2" s="257"/>
      <c r="V2" s="258" t="s">
        <v>4</v>
      </c>
      <c r="W2" s="258" t="s">
        <v>5</v>
      </c>
      <c r="X2" s="258" t="s">
        <v>6</v>
      </c>
      <c r="Y2" s="258" t="s">
        <v>7</v>
      </c>
      <c r="Z2" s="257" t="s">
        <v>125</v>
      </c>
      <c r="AA2" s="257" t="s">
        <v>126</v>
      </c>
      <c r="AB2" s="257" t="s">
        <v>127</v>
      </c>
      <c r="AC2" s="257" t="s">
        <v>128</v>
      </c>
      <c r="AD2" s="257"/>
      <c r="AE2" s="243"/>
    </row>
    <row r="3" spans="1:31" ht="30">
      <c r="A3" s="170"/>
      <c r="B3" s="170"/>
      <c r="C3" s="170"/>
      <c r="D3" s="170"/>
      <c r="E3" s="170"/>
      <c r="F3" s="170"/>
      <c r="G3" s="171"/>
      <c r="H3" s="171"/>
      <c r="I3" s="171"/>
      <c r="J3" s="171"/>
      <c r="K3" s="171"/>
      <c r="L3" s="171"/>
      <c r="M3" s="172" t="s">
        <v>0</v>
      </c>
      <c r="N3" s="173"/>
      <c r="O3" s="172" t="s">
        <v>1</v>
      </c>
      <c r="P3" s="174"/>
      <c r="Q3" s="175" t="s">
        <v>2</v>
      </c>
      <c r="R3" s="169"/>
      <c r="T3" s="243"/>
      <c r="U3" s="257"/>
      <c r="V3" s="259">
        <v>0.85291945303922545</v>
      </c>
      <c r="W3" s="258"/>
      <c r="X3" s="258"/>
      <c r="Y3" s="258"/>
      <c r="Z3" s="257"/>
      <c r="AA3" s="257"/>
      <c r="AB3" s="257"/>
      <c r="AC3" s="257"/>
      <c r="AD3" s="257"/>
      <c r="AE3" s="243"/>
    </row>
    <row r="4" spans="1:31" ht="27" customHeight="1">
      <c r="A4" s="170"/>
      <c r="B4" s="170"/>
      <c r="C4" s="170"/>
      <c r="D4" s="170"/>
      <c r="E4" s="170"/>
      <c r="F4" s="170"/>
      <c r="G4" s="171"/>
      <c r="H4" s="171"/>
      <c r="I4" s="171"/>
      <c r="J4" s="171"/>
      <c r="K4" s="171"/>
      <c r="L4" s="171"/>
      <c r="M4" s="169" t="s">
        <v>65</v>
      </c>
      <c r="N4" s="169"/>
      <c r="O4" s="244">
        <f>VLOOKUP($A$1,Data!$A$1:$D$13,2,FALSE)</f>
        <v>0.84</v>
      </c>
      <c r="P4" s="169"/>
      <c r="Q4" s="267">
        <v>0.83624493126928667</v>
      </c>
      <c r="R4" s="169"/>
      <c r="S4" s="176"/>
      <c r="T4" s="243"/>
      <c r="U4" s="260"/>
      <c r="V4" s="259"/>
      <c r="W4" s="261">
        <f>VLOOKUP($A$1,Data!$A$32:$J$44,2,FALSE)</f>
        <v>0.93</v>
      </c>
      <c r="X4" s="257"/>
      <c r="Y4" s="257"/>
      <c r="Z4" s="257"/>
      <c r="AA4" s="257"/>
      <c r="AB4" s="257"/>
      <c r="AC4" s="257"/>
      <c r="AD4" s="257"/>
      <c r="AE4" s="243"/>
    </row>
    <row r="5" spans="1:31" ht="19.5" customHeight="1">
      <c r="A5" s="170"/>
      <c r="B5" s="170"/>
      <c r="C5" s="170"/>
      <c r="D5" s="170"/>
      <c r="E5" s="170"/>
      <c r="F5" s="170"/>
      <c r="G5" s="171"/>
      <c r="H5" s="171"/>
      <c r="I5" s="171"/>
      <c r="J5" s="171"/>
      <c r="K5" s="171"/>
      <c r="L5" s="171"/>
      <c r="M5" s="169" t="s">
        <v>66</v>
      </c>
      <c r="N5" s="169"/>
      <c r="O5" s="244">
        <f>VLOOKUP($A$1,Data!$A$1:$D$13,3,FALSE)</f>
        <v>0.8</v>
      </c>
      <c r="P5" s="169"/>
      <c r="Q5" s="267">
        <v>0.85105237176322757</v>
      </c>
      <c r="R5" s="169"/>
      <c r="S5" s="176"/>
      <c r="T5" s="243"/>
      <c r="U5" s="262" t="s">
        <v>8</v>
      </c>
      <c r="V5" s="259"/>
      <c r="W5" s="257"/>
      <c r="X5" s="261">
        <f>VLOOKUP($A$1,Data!$A$32:$J$44,3,FALSE)</f>
        <v>0.93</v>
      </c>
      <c r="Y5" s="257"/>
      <c r="Z5" s="257"/>
      <c r="AA5" s="257"/>
      <c r="AB5" s="257"/>
      <c r="AC5" s="257"/>
      <c r="AD5" s="257"/>
      <c r="AE5" s="243"/>
    </row>
    <row r="6" spans="1:31" ht="19.5" customHeight="1">
      <c r="A6" s="177"/>
      <c r="B6" s="177"/>
      <c r="C6" s="177"/>
      <c r="D6" s="177"/>
      <c r="E6" s="177"/>
      <c r="F6" s="177"/>
      <c r="G6" s="178"/>
      <c r="H6" s="178"/>
      <c r="I6" s="178"/>
      <c r="J6" s="178"/>
      <c r="K6" s="178"/>
      <c r="L6" s="178"/>
      <c r="M6" s="179" t="s">
        <v>3</v>
      </c>
      <c r="N6" s="179"/>
      <c r="O6" s="244">
        <f>VLOOKUP($A$1,Data!$A$1:$D$13,4,FALSE)</f>
        <v>0.84</v>
      </c>
      <c r="P6" s="180"/>
      <c r="Q6" s="267">
        <v>0.84161056363222431</v>
      </c>
      <c r="R6" s="169"/>
      <c r="S6" s="181"/>
      <c r="T6" s="243"/>
      <c r="U6" s="260"/>
      <c r="V6" s="259"/>
      <c r="W6" s="257"/>
      <c r="X6" s="257"/>
      <c r="Y6" s="263">
        <f>VLOOKUP($A$1,Data!$A$32:$J$44,4,FALSE)</f>
        <v>0.86</v>
      </c>
      <c r="Z6" s="257"/>
      <c r="AA6" s="257"/>
      <c r="AB6" s="257"/>
      <c r="AC6" s="257"/>
      <c r="AD6" s="257"/>
      <c r="AE6" s="243"/>
    </row>
    <row r="7" spans="1:31" ht="7.5" customHeight="1">
      <c r="A7" s="182"/>
      <c r="C7" s="182"/>
      <c r="G7" s="169"/>
      <c r="H7" s="169"/>
      <c r="K7" s="178"/>
      <c r="L7" s="178"/>
      <c r="M7" s="183"/>
      <c r="N7" s="183"/>
      <c r="O7" s="183"/>
      <c r="P7" s="96"/>
      <c r="Q7" s="184"/>
      <c r="R7" s="169"/>
      <c r="S7" s="181"/>
      <c r="T7" s="243"/>
      <c r="U7" s="264"/>
      <c r="V7" s="259"/>
      <c r="W7" s="257"/>
      <c r="X7" s="257"/>
      <c r="Y7" s="257"/>
      <c r="Z7" s="257"/>
      <c r="AA7" s="257"/>
      <c r="AB7" s="257"/>
      <c r="AC7" s="257"/>
      <c r="AD7" s="257"/>
      <c r="AE7" s="243"/>
    </row>
    <row r="8" spans="1:31" ht="8.25" customHeight="1">
      <c r="A8" s="185"/>
      <c r="B8" s="186"/>
      <c r="C8" s="99"/>
      <c r="G8" s="102"/>
      <c r="H8" s="102"/>
      <c r="I8" s="187"/>
      <c r="K8" s="39"/>
      <c r="L8" s="39"/>
      <c r="M8" s="188"/>
      <c r="N8" s="188"/>
      <c r="O8" s="188"/>
      <c r="P8" s="102"/>
      <c r="Q8" s="187"/>
      <c r="R8" s="169"/>
      <c r="T8" s="243"/>
      <c r="U8" s="260"/>
      <c r="V8" s="259"/>
      <c r="W8" s="261">
        <f>VLOOKUP($A$1,Data!$A$32:$J$44,5,FALSE)</f>
        <v>0.96</v>
      </c>
      <c r="X8" s="257"/>
      <c r="Y8" s="257"/>
      <c r="Z8" s="257"/>
      <c r="AA8" s="257"/>
      <c r="AB8" s="257"/>
      <c r="AC8" s="257"/>
      <c r="AD8" s="257"/>
      <c r="AE8" s="243"/>
    </row>
    <row r="9" spans="1:31" ht="16.5" customHeight="1">
      <c r="A9" s="185"/>
      <c r="B9" s="186"/>
      <c r="C9" s="99"/>
      <c r="G9" s="102"/>
      <c r="H9" s="102"/>
      <c r="I9" s="187"/>
      <c r="K9" s="39"/>
      <c r="L9" s="39"/>
      <c r="M9" s="189" t="s">
        <v>62</v>
      </c>
      <c r="N9" s="174"/>
      <c r="O9" s="174"/>
      <c r="P9" s="174"/>
      <c r="Q9" s="174"/>
      <c r="R9" s="169"/>
      <c r="T9" s="243"/>
      <c r="U9" s="262" t="s">
        <v>130</v>
      </c>
      <c r="V9" s="259"/>
      <c r="W9" s="257"/>
      <c r="X9" s="261">
        <f>VLOOKUP($A$1,Data!$A$32:$J$44,6,FALSE)</f>
        <v>0.95</v>
      </c>
      <c r="Y9" s="257"/>
      <c r="Z9" s="257"/>
      <c r="AA9" s="257"/>
      <c r="AB9" s="257"/>
      <c r="AC9" s="257"/>
      <c r="AD9" s="257"/>
      <c r="AE9" s="243"/>
    </row>
    <row r="10" spans="1:31" ht="23.25" customHeight="1">
      <c r="A10" s="185"/>
      <c r="B10" s="186"/>
      <c r="C10" s="99"/>
      <c r="G10" s="102"/>
      <c r="H10" s="102"/>
      <c r="I10" s="187"/>
      <c r="K10" s="171"/>
      <c r="L10" s="171"/>
      <c r="M10" s="189" t="s">
        <v>63</v>
      </c>
      <c r="N10" s="174"/>
      <c r="O10" s="174"/>
      <c r="P10" s="174"/>
      <c r="Q10" s="174"/>
      <c r="R10" s="169"/>
      <c r="T10" s="243"/>
      <c r="U10" s="260"/>
      <c r="V10" s="259"/>
      <c r="W10" s="257"/>
      <c r="X10" s="257"/>
      <c r="Y10" s="263">
        <f>VLOOKUP($A$1,Data!$A$32:$J$44,7,FALSE)</f>
        <v>0.9</v>
      </c>
      <c r="Z10" s="257"/>
      <c r="AA10" s="257"/>
      <c r="AB10" s="257"/>
      <c r="AC10" s="257"/>
      <c r="AD10" s="257"/>
      <c r="AE10" s="243"/>
    </row>
    <row r="11" spans="1:31" ht="23.25" customHeight="1">
      <c r="A11" s="170"/>
      <c r="B11" s="170"/>
      <c r="C11" s="170"/>
      <c r="D11" s="170"/>
      <c r="E11" s="170"/>
      <c r="F11" s="170"/>
      <c r="G11" s="171"/>
      <c r="H11" s="171"/>
      <c r="I11" s="171"/>
      <c r="J11" s="171"/>
      <c r="K11" s="171"/>
      <c r="L11" s="171"/>
      <c r="M11" s="189" t="s">
        <v>64</v>
      </c>
      <c r="R11" s="169"/>
      <c r="T11" s="243"/>
      <c r="U11" s="264"/>
      <c r="V11" s="259"/>
      <c r="W11" s="257"/>
      <c r="X11" s="257"/>
      <c r="Y11" s="257"/>
      <c r="Z11" s="257"/>
      <c r="AA11" s="257"/>
      <c r="AB11" s="257"/>
      <c r="AC11" s="257"/>
      <c r="AD11" s="257"/>
      <c r="AE11" s="243"/>
    </row>
    <row r="12" spans="1:31" ht="23.25" customHeight="1">
      <c r="A12" s="187"/>
      <c r="B12" s="170"/>
      <c r="C12" s="187"/>
      <c r="D12" s="170"/>
      <c r="E12" s="242"/>
      <c r="F12" s="242"/>
      <c r="G12" s="241"/>
      <c r="H12" s="241"/>
      <c r="I12" s="171"/>
      <c r="J12" s="171"/>
      <c r="K12" s="171"/>
      <c r="L12" s="171"/>
      <c r="M12" s="190"/>
      <c r="N12" s="174"/>
      <c r="O12" s="174"/>
      <c r="P12" s="174"/>
      <c r="Q12" s="174"/>
      <c r="R12" s="169"/>
      <c r="T12" s="243"/>
      <c r="U12" s="260"/>
      <c r="V12" s="259"/>
      <c r="W12" s="261">
        <f>VLOOKUP($A$1,Data!$A$32:$J$44,8,FALSE)</f>
        <v>0.95</v>
      </c>
      <c r="X12" s="257"/>
      <c r="Y12" s="257"/>
      <c r="Z12" s="257"/>
      <c r="AA12" s="257"/>
      <c r="AB12" s="257"/>
      <c r="AC12" s="257"/>
      <c r="AD12" s="257"/>
      <c r="AE12" s="243"/>
    </row>
    <row r="13" spans="1:31" ht="26.25" customHeight="1">
      <c r="A13" s="165"/>
      <c r="B13" s="165"/>
      <c r="C13" s="165"/>
      <c r="D13" s="165"/>
      <c r="E13" s="165"/>
      <c r="F13" s="165"/>
      <c r="G13" s="166"/>
      <c r="H13" s="166"/>
      <c r="I13" s="166"/>
      <c r="J13" s="166"/>
      <c r="K13" s="166"/>
      <c r="L13" s="166"/>
      <c r="M13" s="174"/>
      <c r="N13" s="174"/>
      <c r="O13" s="174"/>
      <c r="P13" s="174"/>
      <c r="Q13" s="174"/>
      <c r="R13" s="169"/>
      <c r="T13" s="243"/>
      <c r="U13" s="262" t="s">
        <v>166</v>
      </c>
      <c r="V13" s="259"/>
      <c r="W13" s="257"/>
      <c r="X13" s="261">
        <f>VLOOKUP($A$1,Data!$A$32:$J$44,9,FALSE)</f>
        <v>0.93</v>
      </c>
      <c r="Y13" s="257"/>
      <c r="Z13" s="257"/>
      <c r="AA13" s="257"/>
      <c r="AB13" s="257"/>
      <c r="AC13" s="257"/>
      <c r="AD13" s="257"/>
      <c r="AE13" s="243"/>
    </row>
    <row r="14" spans="1:31" ht="10.5" customHeight="1">
      <c r="A14" s="165"/>
      <c r="B14" s="165"/>
      <c r="C14" s="165"/>
      <c r="D14" s="165"/>
      <c r="E14" s="165"/>
      <c r="F14" s="165"/>
      <c r="G14" s="166"/>
      <c r="H14" s="166"/>
      <c r="I14" s="166"/>
      <c r="J14" s="166"/>
      <c r="K14" s="166"/>
      <c r="L14" s="166"/>
      <c r="M14" s="174"/>
      <c r="N14" s="174"/>
      <c r="O14" s="174"/>
      <c r="P14" s="174"/>
      <c r="Q14" s="174"/>
      <c r="R14" s="169"/>
      <c r="T14" s="243"/>
      <c r="U14" s="260"/>
      <c r="V14" s="259"/>
      <c r="W14" s="257"/>
      <c r="X14" s="257"/>
      <c r="Y14" s="263"/>
      <c r="Z14" s="265">
        <f>IF(AD14&gt;=0.85,AD14,"")</f>
        <v>0.89</v>
      </c>
      <c r="AA14" s="265" t="str">
        <f>IF(AD14&gt;=0.75,IF(AD14&lt;0.85, AD14,""),"")</f>
        <v/>
      </c>
      <c r="AB14" s="266" t="str">
        <f>IF(AD14&gt;=0.65,IF(AD14&lt;0.75, AD14,""),"")</f>
        <v/>
      </c>
      <c r="AC14" s="266" t="str">
        <f>IF(AD14&lt;0.65,AD14,"")</f>
        <v/>
      </c>
      <c r="AD14" s="263">
        <f>VLOOKUP($A$1,Data!$A$32:$J$44,10,FALSE)</f>
        <v>0.89</v>
      </c>
      <c r="AE14" s="243"/>
    </row>
    <row r="15" spans="1:31" ht="27" customHeight="1">
      <c r="A15" s="381" t="s">
        <v>160</v>
      </c>
      <c r="B15" s="381"/>
      <c r="C15" s="381"/>
      <c r="D15" s="381"/>
      <c r="E15" s="381"/>
      <c r="F15" s="381"/>
      <c r="G15" s="381"/>
      <c r="H15" s="381"/>
      <c r="I15" s="381"/>
      <c r="J15" s="381"/>
      <c r="K15" s="381"/>
      <c r="L15" s="191"/>
      <c r="T15" s="243"/>
      <c r="U15" s="257"/>
      <c r="V15" s="259">
        <v>0.85291945303922545</v>
      </c>
      <c r="W15" s="257"/>
      <c r="X15" s="257"/>
      <c r="Y15" s="257"/>
      <c r="Z15" s="257"/>
      <c r="AA15" s="257"/>
      <c r="AB15" s="257"/>
      <c r="AC15" s="257"/>
      <c r="AD15" s="257"/>
      <c r="AE15" s="243"/>
    </row>
    <row r="16" spans="1:31" ht="6.75" customHeight="1">
      <c r="H16" s="192"/>
      <c r="I16" s="192"/>
      <c r="J16" s="192"/>
      <c r="K16" s="193"/>
      <c r="L16" s="193"/>
      <c r="T16" s="243"/>
      <c r="U16" s="243"/>
      <c r="V16" s="243"/>
      <c r="W16" s="243"/>
      <c r="X16" s="243"/>
      <c r="Y16" s="243"/>
      <c r="Z16" s="243"/>
      <c r="AA16" s="243"/>
      <c r="AB16" s="243"/>
      <c r="AC16" s="243"/>
      <c r="AD16" s="243"/>
      <c r="AE16" s="243"/>
    </row>
    <row r="17" spans="1:31" ht="27" customHeight="1">
      <c r="A17" s="194" t="s">
        <v>9</v>
      </c>
      <c r="B17" s="194"/>
      <c r="C17" s="195" t="s">
        <v>10</v>
      </c>
      <c r="D17" s="195"/>
      <c r="E17" s="195" t="s">
        <v>11</v>
      </c>
      <c r="F17" s="195"/>
      <c r="G17" s="195" t="s">
        <v>12</v>
      </c>
      <c r="H17" s="192"/>
      <c r="I17" s="194" t="s">
        <v>13</v>
      </c>
      <c r="J17" s="196"/>
      <c r="K17" s="197"/>
      <c r="M17" s="194" t="s">
        <v>14</v>
      </c>
      <c r="N17" s="196"/>
      <c r="O17" s="196"/>
      <c r="R17" s="198"/>
      <c r="T17" s="340"/>
      <c r="U17" s="340"/>
      <c r="V17"/>
      <c r="W17"/>
      <c r="X17"/>
      <c r="Y17"/>
      <c r="Z17"/>
      <c r="AA17"/>
      <c r="AB17" s="243"/>
      <c r="AC17" s="243"/>
      <c r="AD17" s="243"/>
      <c r="AE17" s="243"/>
    </row>
    <row r="18" spans="1:31" ht="19.5" customHeight="1">
      <c r="A18" s="199"/>
      <c r="B18" s="199"/>
      <c r="C18" s="118"/>
      <c r="D18" s="118"/>
      <c r="E18" s="118"/>
      <c r="F18" s="118"/>
      <c r="G18" s="118"/>
      <c r="H18" s="192"/>
      <c r="I18" s="200" t="s">
        <v>15</v>
      </c>
      <c r="J18" s="199"/>
      <c r="K18" s="247">
        <f>VLOOKUP($A$1,Data!$A$16:$F$28,2,FALSE)</f>
        <v>0.96220280430000005</v>
      </c>
      <c r="M18" s="201" t="s">
        <v>16</v>
      </c>
      <c r="N18" s="199"/>
      <c r="O18" s="245">
        <f>VLOOKUP($A$1,Data!$H$16:$M$28,2,FALSE)</f>
        <v>0.2355412942</v>
      </c>
      <c r="R18" s="198"/>
      <c r="T18" s="342"/>
      <c r="U18"/>
      <c r="V18" s="342"/>
      <c r="W18"/>
      <c r="X18"/>
      <c r="Y18"/>
      <c r="Z18"/>
      <c r="AA18"/>
      <c r="AB18" s="243"/>
      <c r="AC18" s="243"/>
      <c r="AD18" s="243"/>
      <c r="AE18" s="243"/>
    </row>
    <row r="19" spans="1:31" ht="19.5" customHeight="1">
      <c r="A19" s="199" t="s">
        <v>17</v>
      </c>
      <c r="B19" s="199"/>
      <c r="C19" s="245">
        <f>VLOOKUP($A$1,Data!$H$1:$Q$13,2,FALSE)</f>
        <v>0.2019305019</v>
      </c>
      <c r="D19" s="245"/>
      <c r="E19" s="245">
        <f>VLOOKUP($A$1,Data!$H$1:$Q$13,3,FALSE)</f>
        <v>0.21640926639999999</v>
      </c>
      <c r="F19" s="245"/>
      <c r="G19" s="245">
        <f>VLOOKUP($A$1,Data!$H$1:$Q$13,4,FALSE)</f>
        <v>0.41833976830000003</v>
      </c>
      <c r="H19" s="192"/>
      <c r="I19" s="199" t="s">
        <v>18</v>
      </c>
      <c r="J19" s="199"/>
      <c r="K19" s="247">
        <f>VLOOKUP($A$1,Data!$A$16:$F$28,3,FALSE)</f>
        <v>7.3155863000000003E-3</v>
      </c>
      <c r="M19" s="201"/>
      <c r="N19" s="199"/>
      <c r="O19" s="245">
        <f>VLOOKUP($A$1,Data!$H$16:$M$28,3,FALSE)</f>
        <v>0.25261805669999998</v>
      </c>
      <c r="R19" s="198"/>
      <c r="T19" s="343"/>
      <c r="U19"/>
      <c r="V19" s="344"/>
      <c r="W19" s="344"/>
      <c r="X19" s="344"/>
      <c r="Y19" s="344"/>
      <c r="Z19" s="344"/>
      <c r="AA19"/>
      <c r="AB19" s="243"/>
      <c r="AC19" s="243"/>
      <c r="AD19" s="243"/>
      <c r="AE19" s="243"/>
    </row>
    <row r="20" spans="1:31" ht="19.5" customHeight="1">
      <c r="A20" s="199" t="s">
        <v>19</v>
      </c>
      <c r="B20" s="199"/>
      <c r="C20" s="245">
        <f>VLOOKUP($A$1,Data!$H$1:$Q$13,5,FALSE)</f>
        <v>0.1974903475</v>
      </c>
      <c r="D20" s="245"/>
      <c r="E20" s="245">
        <f>VLOOKUP($A$1,Data!$H$1:$Q$13,6,FALSE)</f>
        <v>0.38416988419999998</v>
      </c>
      <c r="F20" s="245"/>
      <c r="G20" s="245">
        <f>VLOOKUP($A$1,Data!$H$1:$Q$13,7,FALSE)</f>
        <v>0.58166023170000003</v>
      </c>
      <c r="H20" s="192"/>
      <c r="I20" s="199" t="s">
        <v>20</v>
      </c>
      <c r="J20" s="199"/>
      <c r="K20" s="247">
        <f>VLOOKUP($A$1,Data!$A$16:$F$28,4,FALSE)</f>
        <v>1.54440154E-2</v>
      </c>
      <c r="M20" s="201"/>
      <c r="N20" s="199"/>
      <c r="O20" s="245">
        <f>VLOOKUP($A$1,Data!$H$16:$M$28,4,FALSE)</f>
        <v>0.1517008826</v>
      </c>
      <c r="R20" s="198"/>
    </row>
    <row r="21" spans="1:31" ht="19.5" customHeight="1">
      <c r="B21" s="199"/>
      <c r="C21" s="1"/>
      <c r="D21" s="1"/>
      <c r="E21" s="1"/>
      <c r="F21" s="1"/>
      <c r="G21" s="1"/>
      <c r="H21" s="192"/>
      <c r="I21" s="199" t="s">
        <v>21</v>
      </c>
      <c r="J21" s="199"/>
      <c r="K21" s="247">
        <f>VLOOKUP($A$1,Data!$A$16:$F$28,5,FALSE)</f>
        <v>1.11765901E-2</v>
      </c>
      <c r="M21" s="201"/>
      <c r="N21" s="199"/>
      <c r="O21" s="245">
        <f>VLOOKUP($A$1,Data!$H$16:$M$28,5,FALSE)</f>
        <v>0.151059216</v>
      </c>
      <c r="R21" s="198"/>
      <c r="T21" s="340"/>
      <c r="U21" s="340"/>
      <c r="V21"/>
      <c r="W21"/>
      <c r="X21"/>
      <c r="Y21"/>
      <c r="Z21"/>
      <c r="AA21"/>
      <c r="AB21" s="243"/>
    </row>
    <row r="22" spans="1:31" ht="19.5" customHeight="1">
      <c r="A22" s="202" t="s">
        <v>22</v>
      </c>
      <c r="B22" s="199"/>
      <c r="C22" s="246">
        <f>VLOOKUP($A$1,Data!$H$1:$Q$13,8,FALSE)</f>
        <v>0.3994208494</v>
      </c>
      <c r="D22" s="246"/>
      <c r="E22" s="246">
        <f>VLOOKUP($A$1,Data!$H$1:$Q$13,9,FALSE)</f>
        <v>0.6005791506</v>
      </c>
      <c r="F22" s="246"/>
      <c r="G22" s="246">
        <f>VLOOKUP($A$1,Data!$H$1:$Q$13,10,FALSE)</f>
        <v>1</v>
      </c>
      <c r="H22" s="192"/>
      <c r="I22" s="199" t="s">
        <v>23</v>
      </c>
      <c r="J22" s="199"/>
      <c r="K22" s="247">
        <f>VLOOKUP($A$1,Data!$A$16:$F$28,6,FALSE)</f>
        <v>3.8610038999999999E-3</v>
      </c>
      <c r="M22" s="201" t="s">
        <v>24</v>
      </c>
      <c r="N22" s="199"/>
      <c r="O22" s="245">
        <f>VLOOKUP($A$1,Data!$H$16:$M$28,6,FALSE)</f>
        <v>0.20908055049999999</v>
      </c>
      <c r="R22" s="198"/>
      <c r="T22" s="342"/>
      <c r="U22"/>
      <c r="V22" s="342"/>
      <c r="W22"/>
      <c r="X22"/>
      <c r="Y22"/>
      <c r="Z22"/>
      <c r="AA22"/>
      <c r="AB22" s="243"/>
    </row>
    <row r="23" spans="1:31" ht="14.25" customHeight="1">
      <c r="A23" s="203"/>
      <c r="B23" s="203"/>
      <c r="C23" s="203"/>
      <c r="D23" s="203"/>
      <c r="E23" s="203"/>
      <c r="F23" s="203"/>
      <c r="G23" s="124"/>
      <c r="H23" s="192"/>
      <c r="I23" s="203"/>
      <c r="J23" s="203"/>
      <c r="K23" s="204"/>
      <c r="M23" s="205"/>
      <c r="N23" s="203"/>
      <c r="O23" s="124"/>
      <c r="R23" s="198"/>
      <c r="T23" s="343"/>
      <c r="U23"/>
      <c r="V23" s="344"/>
      <c r="W23" s="344"/>
      <c r="X23" s="344"/>
      <c r="Y23" s="344"/>
      <c r="Z23" s="344"/>
      <c r="AA23"/>
      <c r="AB23" s="243"/>
    </row>
    <row r="24" spans="1:31" ht="21.75" customHeight="1">
      <c r="A24" s="198"/>
      <c r="B24" s="198"/>
      <c r="C24" s="198"/>
      <c r="D24" s="198"/>
      <c r="E24" s="198"/>
      <c r="F24" s="198"/>
      <c r="G24" s="198"/>
      <c r="H24" s="198"/>
      <c r="I24" s="198"/>
      <c r="J24" s="192"/>
      <c r="K24" s="198"/>
      <c r="L24" s="199"/>
      <c r="M24" s="32"/>
      <c r="N24" s="192"/>
      <c r="O24" s="201"/>
      <c r="P24" s="199"/>
      <c r="Q24" s="1"/>
      <c r="R24" s="199"/>
    </row>
    <row r="25" spans="1:31" ht="18">
      <c r="A25" s="206" t="s">
        <v>211</v>
      </c>
      <c r="B25" s="206"/>
      <c r="C25" s="206"/>
      <c r="D25" s="207"/>
      <c r="E25" s="207"/>
      <c r="F25" s="207"/>
    </row>
    <row r="26" spans="1:31" ht="7.5" customHeight="1">
      <c r="G26" s="208"/>
      <c r="H26" s="208"/>
      <c r="I26" s="208"/>
      <c r="J26" s="208"/>
      <c r="K26" s="208"/>
      <c r="L26" s="208"/>
    </row>
    <row r="27" spans="1:31" s="213" customFormat="1" ht="65.25" customHeight="1">
      <c r="A27" s="356" t="s">
        <v>25</v>
      </c>
      <c r="B27" s="356"/>
      <c r="C27" s="356"/>
      <c r="D27" s="356"/>
      <c r="E27" s="356"/>
      <c r="F27" s="356"/>
      <c r="G27" s="356"/>
      <c r="H27" s="209"/>
      <c r="I27" s="210" t="s">
        <v>26</v>
      </c>
      <c r="J27" s="210"/>
      <c r="K27" s="210" t="s">
        <v>27</v>
      </c>
      <c r="L27" s="211"/>
      <c r="M27" s="210" t="s">
        <v>161</v>
      </c>
      <c r="N27" s="210"/>
      <c r="O27" s="210" t="s">
        <v>28</v>
      </c>
      <c r="P27" s="210"/>
      <c r="Q27" s="210" t="s">
        <v>162</v>
      </c>
      <c r="R27" s="212"/>
    </row>
    <row r="28" spans="1:31" s="213" customFormat="1" ht="15.75">
      <c r="A28" s="214" t="s">
        <v>29</v>
      </c>
      <c r="B28" s="215"/>
      <c r="C28" s="216"/>
      <c r="D28" s="216"/>
      <c r="E28" s="216"/>
      <c r="F28" s="216"/>
      <c r="G28" s="217"/>
      <c r="H28" s="217"/>
      <c r="I28" s="248">
        <f>VLOOKUP($A$1,Data!$A$77:$Y$89,2,FALSE)</f>
        <v>0.16930000000000001</v>
      </c>
      <c r="J28" s="217"/>
      <c r="K28" s="250">
        <f>VLOOKUP($A$1,Data!$A$47:$Y$59,2,FALSE)</f>
        <v>0.86</v>
      </c>
      <c r="L28" s="214"/>
      <c r="M28" s="267">
        <v>0.81609040764159801</v>
      </c>
      <c r="N28" s="218"/>
      <c r="O28" s="250">
        <f>VLOOKUP($A$1,Data!$A$62:$Y$74,2,FALSE)</f>
        <v>0.9</v>
      </c>
      <c r="P28" s="219"/>
      <c r="Q28" s="267">
        <v>0.83630408287629499</v>
      </c>
      <c r="R28" s="220"/>
      <c r="T28" s="340"/>
      <c r="U28" s="340"/>
      <c r="V28"/>
      <c r="W28"/>
      <c r="X28"/>
      <c r="Y28"/>
      <c r="Z28"/>
      <c r="AA28"/>
      <c r="AB28" s="341"/>
    </row>
    <row r="29" spans="1:31" s="213" customFormat="1" ht="18.75" customHeight="1">
      <c r="A29" s="217" t="s">
        <v>30</v>
      </c>
      <c r="B29" s="217"/>
      <c r="C29" s="217"/>
      <c r="D29" s="217"/>
      <c r="E29" s="217"/>
      <c r="F29" s="217"/>
      <c r="G29" s="217"/>
      <c r="H29" s="217"/>
      <c r="I29" s="248">
        <f>VLOOKUP($A$1,Data!$A$77:$Y$89,3,FALSE)</f>
        <v>2.368E-2</v>
      </c>
      <c r="J29" s="217"/>
      <c r="K29" s="250">
        <f>VLOOKUP($A$1,Data!$A$47:$Y$59,3,FALSE)</f>
        <v>0.46</v>
      </c>
      <c r="L29" s="222"/>
      <c r="M29" s="267">
        <v>0.83911519400459322</v>
      </c>
      <c r="N29" s="218"/>
      <c r="O29" s="250">
        <f>VLOOKUP($A$1,Data!$A$62:$Y$74,3,FALSE)</f>
        <v>0.72</v>
      </c>
      <c r="P29" s="219"/>
      <c r="Q29" s="267">
        <v>0.77640096171629369</v>
      </c>
      <c r="R29" s="220"/>
      <c r="T29" s="342"/>
      <c r="U29"/>
      <c r="V29" s="342"/>
      <c r="W29"/>
      <c r="X29"/>
      <c r="Y29"/>
      <c r="Z29"/>
      <c r="AA29"/>
      <c r="AB29" s="341"/>
    </row>
    <row r="30" spans="1:31" s="213" customFormat="1" ht="18.75" customHeight="1">
      <c r="A30" s="214" t="s">
        <v>31</v>
      </c>
      <c r="B30" s="214"/>
      <c r="C30" s="214"/>
      <c r="D30" s="214"/>
      <c r="E30" s="214"/>
      <c r="F30" s="214"/>
      <c r="G30" s="214"/>
      <c r="H30" s="214"/>
      <c r="I30" s="248">
        <f>VLOOKUP($A$1,Data!$A$77:$Y$89,4,FALSE)</f>
        <v>0.13245999999999999</v>
      </c>
      <c r="J30" s="214"/>
      <c r="K30" s="250">
        <f>VLOOKUP($A$1,Data!$A$47:$Y$59,4,FALSE)</f>
        <v>0.85</v>
      </c>
      <c r="L30" s="222"/>
      <c r="M30" s="267">
        <v>0.82014388489208634</v>
      </c>
      <c r="N30" s="218"/>
      <c r="O30" s="250">
        <f>VLOOKUP($A$1,Data!$A$62:$Y$74,4,FALSE)</f>
        <v>0.89</v>
      </c>
      <c r="P30" s="219"/>
      <c r="Q30" s="267">
        <v>0.85568513119533529</v>
      </c>
      <c r="R30" s="220"/>
      <c r="T30" s="343"/>
      <c r="U30"/>
      <c r="V30" s="344"/>
      <c r="W30" s="344"/>
      <c r="X30" s="344"/>
      <c r="Y30" s="344"/>
      <c r="Z30" s="344"/>
      <c r="AA30"/>
      <c r="AB30" s="341"/>
    </row>
    <row r="31" spans="1:31" s="213" customFormat="1" ht="18.75" customHeight="1">
      <c r="A31" s="214" t="s">
        <v>32</v>
      </c>
      <c r="B31" s="217"/>
      <c r="C31" s="217"/>
      <c r="D31" s="217"/>
      <c r="E31" s="217"/>
      <c r="F31" s="217"/>
      <c r="G31" s="223"/>
      <c r="H31" s="223"/>
      <c r="I31" s="248">
        <f>VLOOKUP($A$1,Data!$A$77:$Y$89,5,FALSE)</f>
        <v>0.10833</v>
      </c>
      <c r="J31" s="223"/>
      <c r="K31" s="250">
        <f>VLOOKUP($A$1,Data!$A$47:$Y$59,5,FALSE)</f>
        <v>0.79</v>
      </c>
      <c r="L31" s="222"/>
      <c r="M31" s="267">
        <v>0.82745098039215681</v>
      </c>
      <c r="N31" s="218"/>
      <c r="O31" s="250">
        <f>VLOOKUP($A$1,Data!$A$62:$Y$74,5,FALSE)</f>
        <v>0.8</v>
      </c>
      <c r="P31" s="219"/>
      <c r="Q31" s="267">
        <v>0.8203389830508474</v>
      </c>
      <c r="R31" s="220"/>
      <c r="T31" s="221"/>
    </row>
    <row r="32" spans="1:31" s="213" customFormat="1" ht="18.75" customHeight="1">
      <c r="A32" s="214" t="s">
        <v>33</v>
      </c>
      <c r="B32" s="217"/>
      <c r="C32" s="217"/>
      <c r="D32" s="217"/>
      <c r="E32" s="217"/>
      <c r="F32" s="217"/>
      <c r="G32" s="223"/>
      <c r="H32" s="223"/>
      <c r="I32" s="248">
        <f>VLOOKUP($A$1,Data!$A$77:$Y$89,6,FALSE)</f>
        <v>0.11798</v>
      </c>
      <c r="J32" s="223"/>
      <c r="K32" s="250">
        <f>VLOOKUP($A$1,Data!$A$47:$Y$59,6,FALSE)</f>
        <v>0.79</v>
      </c>
      <c r="L32" s="222"/>
      <c r="M32" s="267">
        <v>0.80991735537190079</v>
      </c>
      <c r="N32" s="218"/>
      <c r="O32" s="250">
        <f>VLOOKUP($A$1,Data!$A$62:$Y$74,6,FALSE)</f>
        <v>0.78</v>
      </c>
      <c r="P32" s="219"/>
      <c r="Q32" s="267">
        <v>0.82604830345236335</v>
      </c>
      <c r="R32" s="220"/>
      <c r="T32" s="221"/>
    </row>
    <row r="33" spans="1:28" s="213" customFormat="1" ht="18.75" customHeight="1">
      <c r="A33" s="214" t="s">
        <v>34</v>
      </c>
      <c r="B33" s="217"/>
      <c r="C33" s="217"/>
      <c r="D33" s="217"/>
      <c r="E33" s="217"/>
      <c r="F33" s="217"/>
      <c r="G33" s="223"/>
      <c r="H33" s="223"/>
      <c r="I33" s="248">
        <f>VLOOKUP($A$1,Data!$A$77:$Y$89,7,FALSE)</f>
        <v>5.0880000000000002E-2</v>
      </c>
      <c r="J33" s="223"/>
      <c r="K33" s="250">
        <f>VLOOKUP($A$1,Data!$A$47:$Y$59,7,FALSE)</f>
        <v>0.89</v>
      </c>
      <c r="L33" s="222"/>
      <c r="M33" s="267">
        <v>0.85593220338983056</v>
      </c>
      <c r="N33" s="218"/>
      <c r="O33" s="250">
        <f>VLOOKUP($A$1,Data!$A$62:$Y$74,7,FALSE)</f>
        <v>0.9</v>
      </c>
      <c r="P33" s="219"/>
      <c r="Q33" s="267">
        <v>0.90180675569520818</v>
      </c>
      <c r="R33" s="220"/>
      <c r="T33" s="340"/>
      <c r="U33" s="340"/>
      <c r="V33"/>
      <c r="W33"/>
      <c r="X33"/>
      <c r="Y33"/>
      <c r="Z33"/>
      <c r="AA33"/>
      <c r="AB33" s="341"/>
    </row>
    <row r="34" spans="1:28" s="213" customFormat="1" ht="18.75" customHeight="1">
      <c r="A34" s="214" t="s">
        <v>35</v>
      </c>
      <c r="B34" s="217"/>
      <c r="C34" s="217"/>
      <c r="D34" s="217"/>
      <c r="E34" s="217"/>
      <c r="F34" s="217"/>
      <c r="G34" s="223"/>
      <c r="H34" s="223"/>
      <c r="I34" s="248">
        <f>VLOOKUP($A$1,Data!$A$77:$Y$89,8,FALSE)</f>
        <v>0.10131999999999999</v>
      </c>
      <c r="J34" s="223"/>
      <c r="K34" s="250">
        <f>VLOOKUP($A$1,Data!$A$47:$Y$59,8,FALSE)</f>
        <v>0.87</v>
      </c>
      <c r="L34" s="222"/>
      <c r="M34" s="267">
        <v>0.84077624503156423</v>
      </c>
      <c r="N34" s="218"/>
      <c r="O34" s="250">
        <f>VLOOKUP($A$1,Data!$A$62:$Y$74,8,FALSE)</f>
        <v>0.92</v>
      </c>
      <c r="P34" s="219"/>
      <c r="Q34" s="267">
        <v>0.89282938204430629</v>
      </c>
      <c r="R34" s="220"/>
      <c r="T34" s="342"/>
      <c r="U34"/>
      <c r="V34" s="342"/>
      <c r="W34"/>
      <c r="X34"/>
    </row>
    <row r="35" spans="1:28" s="213" customFormat="1" ht="18.75" customHeight="1">
      <c r="A35" s="214" t="s">
        <v>36</v>
      </c>
      <c r="B35" s="217"/>
      <c r="C35" s="217"/>
      <c r="D35" s="217"/>
      <c r="E35" s="217"/>
      <c r="F35" s="217"/>
      <c r="G35" s="223"/>
      <c r="H35" s="223"/>
      <c r="I35" s="248">
        <f>VLOOKUP($A$1,Data!$A$77:$Y$89,9,FALSE)</f>
        <v>6.5799999999999999E-3</v>
      </c>
      <c r="J35" s="223"/>
      <c r="K35" s="250">
        <f>VLOOKUP($A$1,Data!$A$47:$Y$59,9,FALSE)</f>
        <v>0.93</v>
      </c>
      <c r="L35" s="222"/>
      <c r="M35" s="267">
        <v>0.91666666666666663</v>
      </c>
      <c r="N35" s="218"/>
      <c r="O35" s="250">
        <f>VLOOKUP($A$1,Data!$A$62:$Y$74,9,FALSE)</f>
        <v>0.96</v>
      </c>
      <c r="P35" s="219"/>
      <c r="Q35" s="267">
        <v>0.94507186858316217</v>
      </c>
      <c r="R35" s="220"/>
      <c r="T35" s="345"/>
      <c r="U35" s="345"/>
      <c r="V35" s="345"/>
      <c r="W35" s="345"/>
    </row>
    <row r="36" spans="1:28" s="213" customFormat="1" ht="18.75" customHeight="1">
      <c r="A36" s="214" t="s">
        <v>37</v>
      </c>
      <c r="B36" s="214"/>
      <c r="C36" s="214"/>
      <c r="D36" s="214"/>
      <c r="E36" s="214"/>
      <c r="F36" s="214"/>
      <c r="G36" s="214"/>
      <c r="H36" s="214"/>
      <c r="I36" s="248">
        <f>VLOOKUP($A$1,Data!$A$77:$Y$89,10,FALSE)</f>
        <v>5.9209999999999999E-2</v>
      </c>
      <c r="J36" s="214"/>
      <c r="K36" s="250">
        <f>VLOOKUP($A$1,Data!$A$47:$Y$59,10,FALSE)</f>
        <v>0.88</v>
      </c>
      <c r="L36" s="222"/>
      <c r="M36" s="267">
        <v>0.81406138472519629</v>
      </c>
      <c r="N36" s="218"/>
      <c r="O36" s="250">
        <f>VLOOKUP($A$1,Data!$A$62:$Y$74,10,FALSE)</f>
        <v>0.87</v>
      </c>
      <c r="P36" s="219"/>
      <c r="Q36" s="267">
        <v>0.85654512851165576</v>
      </c>
      <c r="R36" s="220"/>
      <c r="T36" s="221"/>
    </row>
    <row r="37" spans="1:28" s="213" customFormat="1" ht="18.75" customHeight="1">
      <c r="A37" s="214" t="s">
        <v>38</v>
      </c>
      <c r="B37" s="214"/>
      <c r="C37" s="214"/>
      <c r="D37" s="214"/>
      <c r="E37" s="214"/>
      <c r="F37" s="214"/>
      <c r="G37" s="222"/>
      <c r="H37" s="222"/>
      <c r="I37" s="248">
        <f>VLOOKUP($A$1,Data!$A$77:$Y$89,11,FALSE)</f>
        <v>3.5529999999999999E-2</v>
      </c>
      <c r="J37" s="222"/>
      <c r="K37" s="250">
        <f>VLOOKUP($A$1,Data!$A$47:$Y$59,11,FALSE)</f>
        <v>0.84</v>
      </c>
      <c r="L37" s="222"/>
      <c r="M37" s="267">
        <v>0.88663967611336036</v>
      </c>
      <c r="N37" s="218"/>
      <c r="O37" s="250">
        <f>VLOOKUP($A$1,Data!$A$62:$Y$74,11,FALSE)</f>
        <v>0.86</v>
      </c>
      <c r="P37" s="219"/>
      <c r="Q37" s="267">
        <v>0.91699248120300747</v>
      </c>
      <c r="R37" s="220"/>
      <c r="T37" s="221"/>
    </row>
    <row r="38" spans="1:28" s="213" customFormat="1" ht="18.75" customHeight="1">
      <c r="A38" s="214" t="s">
        <v>39</v>
      </c>
      <c r="B38" s="214"/>
      <c r="C38" s="214"/>
      <c r="D38" s="214"/>
      <c r="E38" s="214"/>
      <c r="F38" s="214"/>
      <c r="G38" s="214"/>
      <c r="H38" s="214"/>
      <c r="I38" s="248">
        <f>VLOOKUP($A$1,Data!$A$77:$Y$89,12,FALSE)</f>
        <v>5.833E-2</v>
      </c>
      <c r="J38" s="214"/>
      <c r="K38" s="250">
        <f>VLOOKUP($A$1,Data!$A$47:$Y$59,12,FALSE)</f>
        <v>0.83</v>
      </c>
      <c r="L38" s="222"/>
      <c r="M38" s="267">
        <v>0.86084142394822005</v>
      </c>
      <c r="N38" s="218"/>
      <c r="O38" s="250">
        <f>VLOOKUP($A$1,Data!$A$62:$Y$74,12,FALSE)</f>
        <v>0.88</v>
      </c>
      <c r="P38" s="219"/>
      <c r="Q38" s="267">
        <v>0.87200407955124937</v>
      </c>
      <c r="R38" s="220"/>
      <c r="T38" s="221"/>
    </row>
    <row r="39" spans="1:28" s="213" customFormat="1" ht="18.75" customHeight="1">
      <c r="A39" s="214" t="s">
        <v>40</v>
      </c>
      <c r="B39" s="217"/>
      <c r="C39" s="217"/>
      <c r="D39" s="217"/>
      <c r="E39" s="217"/>
      <c r="F39" s="217"/>
      <c r="G39" s="223"/>
      <c r="H39" s="223"/>
      <c r="I39" s="248">
        <f>VLOOKUP($A$1,Data!$A$77:$Y$89,13,FALSE)</f>
        <v>0.17280999999999999</v>
      </c>
      <c r="J39" s="223"/>
      <c r="K39" s="250">
        <f>VLOOKUP($A$1,Data!$A$47:$Y$59,13,FALSE)</f>
        <v>0.88</v>
      </c>
      <c r="L39" s="222"/>
      <c r="M39" s="267">
        <v>0.85716223548562132</v>
      </c>
      <c r="N39" s="218"/>
      <c r="O39" s="250">
        <f>VLOOKUP($A$1,Data!$A$62:$Y$74,13,FALSE)</f>
        <v>0.88</v>
      </c>
      <c r="P39" s="219"/>
      <c r="Q39" s="267">
        <v>0.86340206185567014</v>
      </c>
      <c r="R39" s="220"/>
      <c r="T39" s="221"/>
    </row>
    <row r="40" spans="1:28" s="213" customFormat="1" ht="18.75" customHeight="1">
      <c r="A40" s="214" t="s">
        <v>41</v>
      </c>
      <c r="B40" s="217"/>
      <c r="C40" s="217"/>
      <c r="D40" s="217"/>
      <c r="E40" s="217"/>
      <c r="F40" s="217"/>
      <c r="G40" s="222"/>
      <c r="H40" s="222"/>
      <c r="I40" s="248">
        <f>VLOOKUP($A$1,Data!$A$77:$Y$89,14,FALSE)</f>
        <v>4.956E-2</v>
      </c>
      <c r="J40" s="222"/>
      <c r="K40" s="250">
        <f>VLOOKUP($A$1,Data!$A$47:$Y$59,14,FALSE)</f>
        <v>0.96</v>
      </c>
      <c r="L40" s="222"/>
      <c r="M40" s="269">
        <v>0.88406593406593403</v>
      </c>
      <c r="N40" s="218"/>
      <c r="O40" s="250">
        <f>VLOOKUP($A$1,Data!$A$62:$Y$74,14,FALSE)</f>
        <v>0.94</v>
      </c>
      <c r="P40" s="219"/>
      <c r="Q40" s="269">
        <v>0.88776493256262046</v>
      </c>
      <c r="R40" s="220"/>
      <c r="T40" s="221"/>
    </row>
    <row r="41" spans="1:28" s="213" customFormat="1" ht="18.75" customHeight="1">
      <c r="A41" s="214" t="s">
        <v>42</v>
      </c>
      <c r="B41" s="217"/>
      <c r="C41" s="217"/>
      <c r="D41" s="217"/>
      <c r="E41" s="217"/>
      <c r="F41" s="217"/>
      <c r="G41" s="222"/>
      <c r="H41" s="222"/>
      <c r="I41" s="248">
        <f>VLOOKUP($A$1,Data!$A$77:$Y$89,15,FALSE)</f>
        <v>0.12325</v>
      </c>
      <c r="J41" s="222"/>
      <c r="K41" s="250">
        <f>VLOOKUP($A$1,Data!$A$47:$Y$59,15,FALSE)</f>
        <v>0.85</v>
      </c>
      <c r="L41" s="222"/>
      <c r="M41" s="267">
        <v>0.84834293948126804</v>
      </c>
      <c r="N41" s="218"/>
      <c r="O41" s="250">
        <f>VLOOKUP($A$1,Data!$A$62:$Y$74,15,FALSE)</f>
        <v>0.85</v>
      </c>
      <c r="P41" s="219"/>
      <c r="Q41" s="267">
        <v>0.85557275541795663</v>
      </c>
      <c r="R41" s="220"/>
      <c r="T41" s="221"/>
    </row>
    <row r="42" spans="1:28" s="213" customFormat="1" ht="18.75" customHeight="1">
      <c r="A42" s="214" t="s">
        <v>43</v>
      </c>
      <c r="B42" s="214"/>
      <c r="C42" s="214"/>
      <c r="D42" s="214"/>
      <c r="E42" s="214"/>
      <c r="F42" s="214"/>
      <c r="G42" s="214"/>
      <c r="H42" s="214"/>
      <c r="I42" s="248" t="str">
        <f>VLOOKUP($A$1,Data!$A$77:$Y$89,16,FALSE)</f>
        <v xml:space="preserve">n/a </v>
      </c>
      <c r="J42" s="214"/>
      <c r="K42" s="250" t="str">
        <f>VLOOKUP($A$1,Data!$A$47:$Y$59,16,FALSE)</f>
        <v xml:space="preserve">n/a </v>
      </c>
      <c r="L42" s="222"/>
      <c r="M42" s="267">
        <v>0.86409736308316432</v>
      </c>
      <c r="N42" s="218"/>
      <c r="O42" s="250" t="str">
        <f>VLOOKUP($A$1,Data!$A$62:$Y$74,16,FALSE)</f>
        <v xml:space="preserve">n/a </v>
      </c>
      <c r="P42" s="219"/>
      <c r="Q42" s="267">
        <v>0.8688683827100534</v>
      </c>
      <c r="R42" s="220"/>
      <c r="T42" s="221"/>
    </row>
    <row r="43" spans="1:28" s="213" customFormat="1" ht="18.75" customHeight="1">
      <c r="A43" s="214" t="s">
        <v>44</v>
      </c>
      <c r="B43" s="217"/>
      <c r="C43" s="217"/>
      <c r="D43" s="217"/>
      <c r="E43" s="217"/>
      <c r="F43" s="217"/>
      <c r="G43" s="222"/>
      <c r="H43" s="222"/>
      <c r="I43" s="248" t="str">
        <f>VLOOKUP($A$1,Data!$A$77:$Y$89,17,FALSE)</f>
        <v xml:space="preserve">* </v>
      </c>
      <c r="J43" s="222"/>
      <c r="K43" s="250" t="str">
        <f>VLOOKUP($A$1,Data!$A$47:$Y$59,17,FALSE)</f>
        <v xml:space="preserve">* </v>
      </c>
      <c r="L43" s="222"/>
      <c r="M43" s="267">
        <v>0.84635083226632524</v>
      </c>
      <c r="N43" s="218"/>
      <c r="O43" s="250">
        <f>VLOOKUP($A$1,Data!$A$62:$Y$74,17,FALSE)</f>
        <v>0.99</v>
      </c>
      <c r="P43" s="219"/>
      <c r="Q43" s="267">
        <v>0.88604399567255676</v>
      </c>
      <c r="R43" s="220"/>
      <c r="T43" s="221"/>
    </row>
    <row r="44" spans="1:28" s="213" customFormat="1" ht="18.75" customHeight="1">
      <c r="A44" s="214" t="s">
        <v>45</v>
      </c>
      <c r="B44" s="214"/>
      <c r="C44" s="214"/>
      <c r="D44" s="214"/>
      <c r="E44" s="214"/>
      <c r="F44" s="214"/>
      <c r="G44" s="214"/>
      <c r="H44" s="214"/>
      <c r="I44" s="248" t="str">
        <f>VLOOKUP($A$1,Data!$A$77:$Y$89,18,FALSE)</f>
        <v xml:space="preserve">n/a </v>
      </c>
      <c r="J44" s="214"/>
      <c r="K44" s="250" t="str">
        <f>VLOOKUP($A$1,Data!$A$47:$Y$59,18,FALSE)</f>
        <v xml:space="preserve">n/a </v>
      </c>
      <c r="L44" s="222"/>
      <c r="M44" s="267">
        <v>0.88912310286677909</v>
      </c>
      <c r="N44" s="218"/>
      <c r="O44" s="250">
        <f>VLOOKUP($A$1,Data!$A$62:$Y$74,18,FALSE)</f>
        <v>0.92</v>
      </c>
      <c r="P44" s="219"/>
      <c r="Q44" s="267">
        <v>0.85667257533552799</v>
      </c>
      <c r="R44" s="220"/>
      <c r="T44" s="221"/>
    </row>
    <row r="45" spans="1:28" s="213" customFormat="1" ht="18.75" customHeight="1">
      <c r="A45" s="214" t="s">
        <v>46</v>
      </c>
      <c r="B45" s="217"/>
      <c r="C45" s="217"/>
      <c r="D45" s="217"/>
      <c r="E45" s="217"/>
      <c r="F45" s="217"/>
      <c r="G45" s="222"/>
      <c r="H45" s="222"/>
      <c r="I45" s="248" t="str">
        <f>VLOOKUP($A$1,Data!$A$77:$Y$89,19,FALSE)</f>
        <v xml:space="preserve">n/a </v>
      </c>
      <c r="J45" s="222"/>
      <c r="K45" s="250" t="str">
        <f>VLOOKUP($A$1,Data!$A$47:$Y$59,19,FALSE)</f>
        <v xml:space="preserve">n/a </v>
      </c>
      <c r="L45" s="222"/>
      <c r="M45" s="267">
        <v>0.8</v>
      </c>
      <c r="N45" s="218"/>
      <c r="O45" s="250">
        <f>VLOOKUP($A$1,Data!$A$62:$Y$74,19,FALSE)</f>
        <v>0.65</v>
      </c>
      <c r="P45" s="219"/>
      <c r="Q45" s="267">
        <v>0.8081440877055599</v>
      </c>
      <c r="R45" s="220"/>
      <c r="T45" s="221"/>
    </row>
    <row r="46" spans="1:28" s="213" customFormat="1" ht="18.75" customHeight="1">
      <c r="A46" s="214" t="s">
        <v>47</v>
      </c>
      <c r="B46" s="217"/>
      <c r="C46" s="217"/>
      <c r="D46" s="217"/>
      <c r="E46" s="217"/>
      <c r="F46" s="217"/>
      <c r="G46" s="223"/>
      <c r="H46" s="223"/>
      <c r="I46" s="248">
        <f>VLOOKUP($A$1,Data!$A$77:$Y$89,20,FALSE)</f>
        <v>4.1230000000000003E-2</v>
      </c>
      <c r="J46" s="223"/>
      <c r="K46" s="250">
        <f>VLOOKUP($A$1,Data!$A$47:$Y$59,20,FALSE)</f>
        <v>0.88</v>
      </c>
      <c r="L46" s="222"/>
      <c r="M46" s="267">
        <v>0.85723472668810285</v>
      </c>
      <c r="N46" s="218"/>
      <c r="O46" s="250">
        <f>VLOOKUP($A$1,Data!$A$62:$Y$74,20,FALSE)</f>
        <v>0.91</v>
      </c>
      <c r="P46" s="219"/>
      <c r="Q46" s="267">
        <v>0.87129002497693575</v>
      </c>
      <c r="R46" s="220"/>
      <c r="T46" s="221"/>
    </row>
    <row r="47" spans="1:28" s="213" customFormat="1" ht="18.75" customHeight="1">
      <c r="A47" s="214" t="s">
        <v>48</v>
      </c>
      <c r="B47" s="215"/>
      <c r="C47" s="215"/>
      <c r="D47" s="216"/>
      <c r="E47" s="216"/>
      <c r="F47" s="216"/>
      <c r="G47" s="217"/>
      <c r="H47" s="217"/>
      <c r="I47" s="248" t="str">
        <f>VLOOKUP($A$1,Data!$A$77:$Y$89,21,FALSE)</f>
        <v xml:space="preserve">* </v>
      </c>
      <c r="J47" s="217"/>
      <c r="K47" s="250" t="str">
        <f>VLOOKUP($A$1,Data!$A$47:$Y$59,21,FALSE)</f>
        <v xml:space="preserve">* </v>
      </c>
      <c r="L47" s="214"/>
      <c r="M47" s="267">
        <v>0.86021505376344087</v>
      </c>
      <c r="N47" s="218"/>
      <c r="O47" s="250">
        <f>VLOOKUP($A$1,Data!$A$62:$Y$74,21,FALSE)</f>
        <v>0.74</v>
      </c>
      <c r="P47" s="219"/>
      <c r="Q47" s="267">
        <v>0.89408649602824364</v>
      </c>
      <c r="R47" s="220"/>
      <c r="T47" s="221"/>
    </row>
    <row r="48" spans="1:28" s="213" customFormat="1" ht="18.75" customHeight="1">
      <c r="A48" s="214" t="s">
        <v>49</v>
      </c>
      <c r="B48" s="215"/>
      <c r="C48" s="215"/>
      <c r="D48" s="216"/>
      <c r="E48" s="216"/>
      <c r="F48" s="216"/>
      <c r="G48" s="214"/>
      <c r="H48" s="214"/>
      <c r="I48" s="248" t="str">
        <f>VLOOKUP($A$1,Data!$A$77:$Y$89,22,FALSE)</f>
        <v xml:space="preserve">n/a </v>
      </c>
      <c r="J48" s="214"/>
      <c r="K48" s="250" t="str">
        <f>VLOOKUP($A$1,Data!$A$47:$Y$59,22,FALSE)</f>
        <v xml:space="preserve">n/a </v>
      </c>
      <c r="L48" s="214"/>
      <c r="M48" s="267">
        <v>0.98168498168498164</v>
      </c>
      <c r="N48" s="218"/>
      <c r="O48" s="250">
        <f>VLOOKUP($A$1,Data!$A$62:$Y$74,22,FALSE)</f>
        <v>0.96</v>
      </c>
      <c r="P48" s="219"/>
      <c r="Q48" s="267">
        <v>0.9516149145778775</v>
      </c>
      <c r="R48" s="220"/>
      <c r="T48" s="221"/>
    </row>
    <row r="49" spans="1:20" s="213" customFormat="1" ht="18.75" customHeight="1">
      <c r="A49" s="214" t="s">
        <v>50</v>
      </c>
      <c r="B49" s="215"/>
      <c r="C49" s="215"/>
      <c r="D49" s="216"/>
      <c r="E49" s="216"/>
      <c r="F49" s="216"/>
      <c r="G49" s="214"/>
      <c r="H49" s="214"/>
      <c r="I49" s="248">
        <f>VLOOKUP($A$1,Data!$A$77:$Y$89,23,FALSE)</f>
        <v>3.7280000000000001E-2</v>
      </c>
      <c r="J49" s="214"/>
      <c r="K49" s="250">
        <f>VLOOKUP($A$1,Data!$A$47:$Y$59,23,FALSE)</f>
        <v>0.87</v>
      </c>
      <c r="L49" s="214"/>
      <c r="M49" s="267">
        <v>0.85158227848101264</v>
      </c>
      <c r="N49" s="218"/>
      <c r="O49" s="250">
        <f>VLOOKUP($A$1,Data!$A$62:$Y$74,23,FALSE)</f>
        <v>0.91</v>
      </c>
      <c r="P49" s="219"/>
      <c r="Q49" s="267">
        <v>0.85376912287568907</v>
      </c>
      <c r="R49" s="220"/>
      <c r="T49" s="221"/>
    </row>
    <row r="50" spans="1:20" ht="18.75" customHeight="1">
      <c r="A50" s="214" t="s">
        <v>51</v>
      </c>
      <c r="B50" s="215"/>
      <c r="C50" s="215"/>
      <c r="D50" s="216"/>
      <c r="E50" s="216"/>
      <c r="F50" s="216"/>
      <c r="G50" s="214"/>
      <c r="H50" s="214"/>
      <c r="I50" s="248" t="str">
        <f>VLOOKUP($A$1,Data!$A$77:$Y$89,24,FALSE)</f>
        <v xml:space="preserve">n/a </v>
      </c>
      <c r="J50" s="214"/>
      <c r="K50" s="250" t="str">
        <f>VLOOKUP($A$1,Data!$A$47:$Y$59,24,FALSE)</f>
        <v xml:space="preserve">n/a </v>
      </c>
      <c r="L50" s="214"/>
      <c r="M50" s="267">
        <v>0.83720930232558144</v>
      </c>
      <c r="N50" s="218"/>
      <c r="O50" s="250">
        <f>VLOOKUP($A$1,Data!$A$62:$Y$74,24,FALSE)</f>
        <v>0.92</v>
      </c>
      <c r="P50" s="219"/>
      <c r="Q50" s="267">
        <v>0.84261658031088082</v>
      </c>
      <c r="T50" s="224"/>
    </row>
    <row r="51" spans="1:20" ht="18.75" customHeight="1">
      <c r="A51" s="225" t="s">
        <v>52</v>
      </c>
      <c r="B51" s="226"/>
      <c r="C51" s="226"/>
      <c r="D51" s="227"/>
      <c r="E51" s="227"/>
      <c r="F51" s="227"/>
      <c r="G51" s="225"/>
      <c r="H51" s="225"/>
      <c r="I51" s="249">
        <f>VLOOKUP($A$1,Data!$A$77:$Y$89,25,FALSE)</f>
        <v>1.9740000000000001E-2</v>
      </c>
      <c r="J51" s="225"/>
      <c r="K51" s="251">
        <f>VLOOKUP($A$1,Data!$A$47:$Y$59,25,FALSE)</f>
        <v>0.73</v>
      </c>
      <c r="L51" s="225"/>
      <c r="M51" s="268">
        <v>0.84013204432916766</v>
      </c>
      <c r="N51" s="228"/>
      <c r="O51" s="251">
        <f>VLOOKUP($A$1,Data!$A$62:$Y$74,25,FALSE)</f>
        <v>0.77</v>
      </c>
      <c r="P51" s="229"/>
      <c r="Q51" s="268">
        <v>0.85276475079070779</v>
      </c>
      <c r="T51" s="224"/>
    </row>
    <row r="52" spans="1:20" ht="9" customHeight="1">
      <c r="A52" s="216"/>
      <c r="B52" s="216"/>
      <c r="C52" s="216"/>
      <c r="D52" s="216"/>
      <c r="E52" s="216"/>
      <c r="F52" s="216"/>
      <c r="G52" s="214"/>
      <c r="H52" s="214"/>
      <c r="I52" s="230"/>
      <c r="J52" s="214"/>
      <c r="K52" s="230" t="s">
        <v>53</v>
      </c>
      <c r="L52" s="214"/>
      <c r="M52" s="174"/>
      <c r="N52" s="218"/>
      <c r="O52" s="230" t="s">
        <v>53</v>
      </c>
      <c r="P52" s="148"/>
      <c r="Q52" s="231"/>
      <c r="R52" s="198"/>
    </row>
    <row r="53" spans="1:20">
      <c r="Q53" s="232" t="s">
        <v>209</v>
      </c>
      <c r="R53" s="198"/>
    </row>
    <row r="54" spans="1:20">
      <c r="Q54" s="232"/>
      <c r="R54" s="198"/>
    </row>
    <row r="55" spans="1:20" ht="18">
      <c r="A55" s="189" t="s">
        <v>61</v>
      </c>
      <c r="Q55" s="232"/>
      <c r="R55" s="198"/>
    </row>
    <row r="56" spans="1:20" ht="18" customHeight="1">
      <c r="A56" s="152" t="s">
        <v>67</v>
      </c>
      <c r="Q56" s="232"/>
      <c r="R56" s="198"/>
    </row>
    <row r="57" spans="1:20" ht="8.25" customHeight="1">
      <c r="A57" s="152"/>
      <c r="Q57" s="232"/>
      <c r="R57" s="198"/>
    </row>
    <row r="58" spans="1:20" ht="18" customHeight="1">
      <c r="A58" s="152" t="s">
        <v>212</v>
      </c>
      <c r="Q58" s="232"/>
      <c r="R58" s="198"/>
    </row>
    <row r="59" spans="1:20" ht="15.75" customHeight="1">
      <c r="Q59" s="232"/>
      <c r="R59" s="198"/>
    </row>
    <row r="60" spans="1:20">
      <c r="A60" s="233" t="s">
        <v>54</v>
      </c>
    </row>
    <row r="61" spans="1:20">
      <c r="A61" s="233" t="s">
        <v>55</v>
      </c>
      <c r="Q61" s="232"/>
      <c r="R61" s="198"/>
    </row>
    <row r="62" spans="1:20" ht="9" customHeight="1">
      <c r="Q62" s="232"/>
      <c r="R62" s="198"/>
    </row>
    <row r="63" spans="1:20" ht="15.75">
      <c r="A63" s="234" t="s">
        <v>56</v>
      </c>
      <c r="B63" s="234"/>
      <c r="C63" s="234"/>
      <c r="M63" s="198"/>
      <c r="N63" s="198"/>
      <c r="O63" s="198"/>
      <c r="P63" s="198"/>
      <c r="Q63" s="198"/>
      <c r="R63" s="198"/>
    </row>
    <row r="64" spans="1:20" ht="8.25" customHeight="1">
      <c r="A64" s="235"/>
      <c r="B64" s="235"/>
      <c r="C64" s="235"/>
      <c r="M64" s="198"/>
      <c r="N64" s="198"/>
      <c r="O64" s="198"/>
      <c r="P64" s="198"/>
      <c r="Q64" s="198"/>
      <c r="R64" s="198"/>
    </row>
    <row r="65" spans="1:18" ht="15.75">
      <c r="A65" s="357" t="s">
        <v>57</v>
      </c>
      <c r="B65" s="357"/>
      <c r="C65" s="357"/>
      <c r="D65" s="236"/>
      <c r="E65" s="236"/>
      <c r="F65" s="236"/>
      <c r="G65" s="236"/>
      <c r="H65" s="236"/>
      <c r="I65" s="236"/>
      <c r="J65" s="236"/>
      <c r="K65" s="237"/>
      <c r="M65" s="198"/>
      <c r="N65" s="238"/>
      <c r="O65" s="198"/>
      <c r="P65" s="239"/>
      <c r="Q65" s="198"/>
      <c r="R65" s="198"/>
    </row>
    <row r="66" spans="1:18" ht="15.75">
      <c r="A66" s="358" t="s">
        <v>58</v>
      </c>
      <c r="B66" s="358"/>
      <c r="C66" s="358"/>
      <c r="D66" s="236"/>
      <c r="E66" s="236"/>
      <c r="F66" s="236"/>
      <c r="G66" s="236"/>
      <c r="H66" s="236"/>
      <c r="I66" s="236"/>
      <c r="J66" s="236"/>
      <c r="K66" s="237"/>
      <c r="M66" s="198"/>
      <c r="N66" s="238"/>
      <c r="O66" s="198"/>
      <c r="P66" s="240"/>
      <c r="Q66" s="198"/>
      <c r="R66" s="198"/>
    </row>
    <row r="67" spans="1:18" ht="15.75">
      <c r="A67" s="359" t="s">
        <v>59</v>
      </c>
      <c r="B67" s="359"/>
      <c r="C67" s="359"/>
      <c r="D67" s="236"/>
      <c r="E67" s="236"/>
      <c r="F67" s="236"/>
      <c r="G67" s="236"/>
      <c r="H67" s="236"/>
      <c r="I67" s="236"/>
      <c r="J67" s="236"/>
      <c r="K67" s="237"/>
      <c r="M67" s="198"/>
      <c r="N67" s="238"/>
      <c r="O67" s="198"/>
      <c r="P67" s="240"/>
      <c r="Q67" s="198"/>
      <c r="R67" s="198"/>
    </row>
    <row r="68" spans="1:18" ht="15.75">
      <c r="A68" s="355" t="s">
        <v>60</v>
      </c>
      <c r="B68" s="355"/>
      <c r="C68" s="355"/>
      <c r="D68" s="236"/>
      <c r="E68" s="236"/>
      <c r="F68" s="236"/>
      <c r="G68" s="236"/>
      <c r="H68" s="236"/>
      <c r="I68" s="236"/>
      <c r="J68" s="236"/>
      <c r="K68" s="237"/>
      <c r="M68" s="198"/>
      <c r="N68" s="238"/>
      <c r="O68" s="198"/>
      <c r="P68" s="240"/>
      <c r="Q68" s="198"/>
      <c r="R68" s="198"/>
    </row>
    <row r="69" spans="1:18">
      <c r="M69" s="198"/>
      <c r="N69" s="198"/>
      <c r="O69" s="198"/>
      <c r="P69" s="198"/>
      <c r="Q69" s="198"/>
      <c r="R69" s="198"/>
    </row>
    <row r="70" spans="1:18">
      <c r="M70" s="198"/>
      <c r="N70" s="198"/>
      <c r="O70" s="198"/>
      <c r="P70" s="198"/>
      <c r="Q70" s="198"/>
      <c r="R70" s="198"/>
    </row>
    <row r="71" spans="1:18">
      <c r="M71" s="198"/>
      <c r="N71" s="198"/>
      <c r="O71" s="198"/>
      <c r="P71" s="198"/>
      <c r="Q71" s="198"/>
    </row>
    <row r="72" spans="1:18">
      <c r="M72" s="198"/>
      <c r="N72" s="198"/>
      <c r="O72" s="198"/>
      <c r="P72" s="198"/>
      <c r="Q72" s="198"/>
    </row>
    <row r="73" spans="1:18">
      <c r="M73" s="198"/>
      <c r="N73" s="198"/>
      <c r="O73" s="198"/>
      <c r="P73" s="198"/>
      <c r="Q73" s="198"/>
    </row>
    <row r="74" spans="1:18">
      <c r="M74" s="198"/>
      <c r="N74" s="198"/>
      <c r="O74" s="198"/>
      <c r="P74" s="198"/>
      <c r="Q74" s="198"/>
    </row>
  </sheetData>
  <sheetProtection algorithmName="SHA-512" hashValue="FKcuwpKMYKJ/bgg5hrnqwWtDm76rXqkP6J7fbKLOavdFY/PcfDS5zjPUPAhuuKDWzC5mToJxQ/qjmw6VqBHCwA==" saltValue="T+qJAOp7CWtaUBhiOeSUSQ==" spinCount="100000" sheet="1" objects="1" scenarios="1"/>
  <mergeCells count="6">
    <mergeCell ref="A68:C68"/>
    <mergeCell ref="A15:K15"/>
    <mergeCell ref="A27:G27"/>
    <mergeCell ref="A65:C65"/>
    <mergeCell ref="A66:C66"/>
    <mergeCell ref="A67:C67"/>
  </mergeCells>
  <conditionalFormatting sqref="O4:O6 K28:K51 O28:O51">
    <cfRule type="cellIs" dxfId="29" priority="7" stopIfTrue="1" operator="between">
      <formula>0.85</formula>
      <formula>1</formula>
    </cfRule>
    <cfRule type="cellIs" dxfId="28" priority="8" stopIfTrue="1" operator="between">
      <formula>0.75</formula>
      <formula>0.85</formula>
    </cfRule>
    <cfRule type="cellIs" dxfId="27" priority="9" stopIfTrue="1" operator="between">
      <formula>0.65</formula>
      <formula>0.75</formula>
    </cfRule>
    <cfRule type="cellIs" dxfId="26" priority="10" stopIfTrue="1" operator="lessThan">
      <formula>0.65</formula>
    </cfRule>
  </conditionalFormatting>
  <conditionalFormatting sqref="K28:K51 O28:O51 O4:O6">
    <cfRule type="cellIs" dxfId="25" priority="1" stopIfTrue="1" operator="equal">
      <formula>"*"</formula>
    </cfRule>
    <cfRule type="cellIs" dxfId="24" priority="2" stopIfTrue="1" operator="equal">
      <formula>"n/a"</formula>
    </cfRule>
  </conditionalFormatting>
  <printOptions horizontalCentered="1"/>
  <pageMargins left="0.27559055118110237" right="0.15748031496062992" top="0.70866141732283472" bottom="0.23622047244094491" header="0.35433070866141736" footer="0.23622047244094491"/>
  <pageSetup paperSize="9" scale="62" orientation="portrait" horizontalDpi="300" verticalDpi="300" r:id="rId1"/>
  <headerFooter alignWithMargins="0">
    <oddHeader>&amp;C&amp;"Arial,Bold Italic"&amp;18Learner Outcomes Report (LOR) for 2017/18</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A76"/>
  <sheetViews>
    <sheetView showGridLines="0" showRowColHeaders="0" view="pageBreakPreview" zoomScaleNormal="85" zoomScaleSheetLayoutView="100" zoomScalePageLayoutView="70" workbookViewId="0"/>
  </sheetViews>
  <sheetFormatPr defaultColWidth="8.88671875" defaultRowHeight="15"/>
  <cols>
    <col min="1" max="1" width="14.33203125" style="7" customWidth="1"/>
    <col min="2" max="2" width="1.77734375" style="7" customWidth="1"/>
    <col min="3" max="3" width="7.109375" style="7" customWidth="1"/>
    <col min="4" max="4" width="1.77734375" style="7" customWidth="1"/>
    <col min="5" max="5" width="7.5546875" style="7" customWidth="1"/>
    <col min="6" max="6" width="1.77734375" style="7" customWidth="1"/>
    <col min="7" max="7" width="8.5546875" style="7" customWidth="1"/>
    <col min="8" max="8" width="3.77734375" style="7" customWidth="1"/>
    <col min="9" max="9" width="13" style="7" customWidth="1"/>
    <col min="10" max="10" width="2.6640625" style="7" customWidth="1"/>
    <col min="11" max="11" width="22.109375" style="7" customWidth="1"/>
    <col min="12" max="12" width="1.6640625" style="7" customWidth="1"/>
    <col min="13" max="13" width="17.88671875" style="7" customWidth="1"/>
    <col min="14" max="14" width="1.6640625" style="7" customWidth="1"/>
    <col min="15" max="15" width="16.44140625" style="7" customWidth="1"/>
    <col min="16" max="16" width="2.109375" style="7" customWidth="1"/>
    <col min="17" max="17" width="16.44140625" style="7" customWidth="1"/>
    <col min="18" max="16384" width="8.88671875" style="7"/>
  </cols>
  <sheetData>
    <row r="1" spans="1:27" ht="21.75" customHeight="1">
      <c r="A1" s="73" t="str">
        <f>VLOOKUP(Providers!A15, Providers!A1:B13,2,FALSE)</f>
        <v>INSTITUTION NAME: BRIDGEND COLLEGE</v>
      </c>
      <c r="B1" s="74"/>
      <c r="C1" s="74"/>
      <c r="D1" s="74"/>
      <c r="E1" s="75"/>
      <c r="F1" s="75"/>
      <c r="G1" s="75"/>
      <c r="H1" s="75"/>
      <c r="I1" s="75"/>
      <c r="J1" s="75"/>
      <c r="K1" s="75"/>
      <c r="L1" s="75"/>
      <c r="M1" s="76"/>
      <c r="N1" s="76"/>
      <c r="O1" s="76"/>
      <c r="R1" s="256" t="s">
        <v>129</v>
      </c>
      <c r="S1" s="256"/>
      <c r="T1" s="256"/>
      <c r="U1" s="256"/>
      <c r="V1" s="256"/>
      <c r="W1" s="256"/>
      <c r="X1" s="256"/>
      <c r="Y1" s="256"/>
      <c r="Z1" s="256"/>
      <c r="AA1" s="256"/>
    </row>
    <row r="2" spans="1:27" ht="19.5">
      <c r="A2" s="77"/>
      <c r="B2" s="77"/>
      <c r="C2" s="77"/>
      <c r="D2" s="77"/>
      <c r="E2" s="78"/>
      <c r="F2" s="78"/>
      <c r="G2" s="78"/>
      <c r="H2" s="78"/>
      <c r="I2" s="78"/>
      <c r="J2" s="78"/>
      <c r="K2" s="79" t="s">
        <v>163</v>
      </c>
      <c r="L2" s="80"/>
      <c r="M2" s="81"/>
      <c r="N2" s="82"/>
      <c r="O2" s="82"/>
      <c r="P2" s="83"/>
      <c r="R2" s="257"/>
      <c r="S2" s="258" t="s">
        <v>4</v>
      </c>
      <c r="T2" s="258" t="s">
        <v>5</v>
      </c>
      <c r="U2" s="258" t="s">
        <v>6</v>
      </c>
      <c r="V2" s="258" t="s">
        <v>7</v>
      </c>
      <c r="W2" s="257" t="s">
        <v>125</v>
      </c>
      <c r="X2" s="257" t="s">
        <v>126</v>
      </c>
      <c r="Y2" s="257" t="s">
        <v>127</v>
      </c>
      <c r="Z2" s="257" t="s">
        <v>128</v>
      </c>
      <c r="AA2" s="257"/>
    </row>
    <row r="3" spans="1:27" ht="27.75" customHeight="1">
      <c r="A3" s="84"/>
      <c r="B3" s="84"/>
      <c r="C3" s="84"/>
      <c r="D3" s="84"/>
      <c r="E3" s="85"/>
      <c r="F3" s="85"/>
      <c r="G3" s="85"/>
      <c r="H3" s="85"/>
      <c r="I3" s="85"/>
      <c r="J3" s="85"/>
      <c r="K3" s="86" t="s">
        <v>0</v>
      </c>
      <c r="L3" s="87"/>
      <c r="M3" s="88" t="s">
        <v>1</v>
      </c>
      <c r="N3" s="89"/>
      <c r="O3" s="90" t="s">
        <v>2</v>
      </c>
      <c r="R3" s="257"/>
      <c r="S3" s="259">
        <v>0.85291945303922545</v>
      </c>
      <c r="T3" s="258"/>
      <c r="U3" s="258"/>
      <c r="V3" s="258"/>
      <c r="W3" s="257"/>
      <c r="X3" s="257"/>
      <c r="Y3" s="257"/>
      <c r="Z3" s="257"/>
      <c r="AA3" s="257"/>
    </row>
    <row r="4" spans="1:27" ht="24" customHeight="1">
      <c r="A4" s="84"/>
      <c r="B4" s="84"/>
      <c r="C4" s="84"/>
      <c r="D4" s="84"/>
      <c r="E4" s="85"/>
      <c r="F4" s="85"/>
      <c r="G4" s="85"/>
      <c r="H4" s="85"/>
      <c r="I4" s="85"/>
      <c r="J4" s="85"/>
      <c r="K4" s="83" t="s">
        <v>65</v>
      </c>
      <c r="L4" s="76"/>
      <c r="M4" s="252">
        <f>VLOOKUP($A$1,Data!$A$1:$D$13,2,FALSE)</f>
        <v>0.84</v>
      </c>
      <c r="N4" s="83"/>
      <c r="O4" s="267">
        <v>0.83624493126928667</v>
      </c>
      <c r="R4" s="260"/>
      <c r="S4" s="259"/>
      <c r="T4" s="261">
        <f>VLOOKUP($A$1,Data!$A$32:$J$44,2,FALSE)</f>
        <v>0.93</v>
      </c>
      <c r="U4" s="257"/>
      <c r="V4" s="257"/>
      <c r="W4" s="257"/>
      <c r="X4" s="257"/>
      <c r="Y4" s="257"/>
      <c r="Z4" s="257"/>
      <c r="AA4" s="257"/>
    </row>
    <row r="5" spans="1:27" ht="24" customHeight="1">
      <c r="A5" s="91"/>
      <c r="B5" s="91"/>
      <c r="C5" s="91"/>
      <c r="D5" s="91"/>
      <c r="E5" s="92"/>
      <c r="F5" s="92"/>
      <c r="G5" s="92"/>
      <c r="H5" s="92"/>
      <c r="I5" s="92"/>
      <c r="J5" s="92"/>
      <c r="K5" s="83" t="s">
        <v>66</v>
      </c>
      <c r="L5" s="83"/>
      <c r="M5" s="252">
        <f>VLOOKUP($A$1,Data!$A$1:$D$13,3,FALSE)</f>
        <v>0.8</v>
      </c>
      <c r="N5" s="83"/>
      <c r="O5" s="267">
        <v>0.85105237176322757</v>
      </c>
      <c r="R5" s="262" t="s">
        <v>8</v>
      </c>
      <c r="S5" s="259"/>
      <c r="T5" s="257"/>
      <c r="U5" s="261">
        <f>VLOOKUP($A$1,Data!$A$32:$J$44,3,FALSE)</f>
        <v>0.93</v>
      </c>
      <c r="V5" s="257"/>
      <c r="W5" s="257"/>
      <c r="X5" s="257"/>
      <c r="Y5" s="257"/>
      <c r="Z5" s="257"/>
      <c r="AA5" s="257"/>
    </row>
    <row r="6" spans="1:27" ht="24" customHeight="1">
      <c r="A6" s="92"/>
      <c r="B6" s="93"/>
      <c r="C6" s="92"/>
      <c r="D6" s="92"/>
      <c r="E6" s="92"/>
      <c r="F6" s="92"/>
      <c r="G6" s="92"/>
      <c r="I6" s="92"/>
      <c r="J6" s="92"/>
      <c r="K6" s="83" t="s">
        <v>3</v>
      </c>
      <c r="L6" s="83"/>
      <c r="M6" s="252">
        <f>VLOOKUP($A$1,Data!$A$1:$D$13,4,FALSE)</f>
        <v>0.84</v>
      </c>
      <c r="N6" s="83"/>
      <c r="O6" s="267">
        <v>0.84161056363222431</v>
      </c>
      <c r="R6" s="260"/>
      <c r="S6" s="259"/>
      <c r="T6" s="257"/>
      <c r="U6" s="257"/>
      <c r="V6" s="263">
        <f>VLOOKUP($A$1,Data!$A$32:$J$44,4,FALSE)</f>
        <v>0.86</v>
      </c>
      <c r="W6" s="257"/>
      <c r="X6" s="257"/>
      <c r="Y6" s="257"/>
      <c r="Z6" s="257"/>
      <c r="AA6" s="257"/>
    </row>
    <row r="7" spans="1:27" ht="7.5" customHeight="1">
      <c r="A7" s="94"/>
      <c r="B7" s="95"/>
      <c r="C7" s="2"/>
      <c r="D7" s="2"/>
      <c r="E7" s="2"/>
      <c r="F7" s="2"/>
      <c r="G7" s="2"/>
      <c r="H7" s="2"/>
      <c r="I7" s="2"/>
      <c r="J7" s="2"/>
      <c r="K7" s="81"/>
      <c r="L7" s="96"/>
      <c r="M7" s="97"/>
      <c r="N7" s="98"/>
      <c r="O7" s="81"/>
      <c r="R7" s="264"/>
      <c r="S7" s="259"/>
      <c r="T7" s="257"/>
      <c r="U7" s="257"/>
      <c r="V7" s="257"/>
      <c r="W7" s="257"/>
      <c r="X7" s="257"/>
      <c r="Y7" s="257"/>
      <c r="Z7" s="257"/>
      <c r="AA7" s="257"/>
    </row>
    <row r="8" spans="1:27" ht="6" customHeight="1">
      <c r="A8" s="94"/>
      <c r="B8" s="95"/>
      <c r="C8" s="2"/>
      <c r="D8" s="2"/>
      <c r="E8" s="2"/>
      <c r="F8" s="2"/>
      <c r="G8" s="2"/>
      <c r="H8" s="2"/>
      <c r="I8" s="2"/>
      <c r="J8" s="2"/>
      <c r="K8" s="99"/>
      <c r="L8" s="100"/>
      <c r="M8" s="101"/>
      <c r="N8" s="102"/>
      <c r="O8" s="102"/>
      <c r="P8" s="83"/>
      <c r="R8" s="260"/>
      <c r="S8" s="259"/>
      <c r="T8" s="261">
        <f>VLOOKUP($A$1,Data!$A$32:$J$44,5,FALSE)</f>
        <v>0.96</v>
      </c>
      <c r="U8" s="257"/>
      <c r="V8" s="257"/>
      <c r="W8" s="257"/>
      <c r="X8" s="257"/>
      <c r="Y8" s="257"/>
      <c r="Z8" s="257"/>
      <c r="AA8" s="257"/>
    </row>
    <row r="9" spans="1:27" ht="19.5" customHeight="1">
      <c r="A9" s="94"/>
      <c r="B9" s="103"/>
      <c r="C9" s="2"/>
      <c r="D9" s="2"/>
      <c r="E9" s="2"/>
      <c r="F9" s="2"/>
      <c r="G9" s="2"/>
      <c r="H9" s="2"/>
      <c r="I9" s="2"/>
      <c r="J9" s="2"/>
      <c r="K9" s="104" t="s">
        <v>62</v>
      </c>
      <c r="L9" s="100"/>
      <c r="N9" s="105"/>
      <c r="O9" s="106"/>
      <c r="P9" s="83"/>
      <c r="R9" s="262" t="s">
        <v>130</v>
      </c>
      <c r="S9" s="259"/>
      <c r="T9" s="257"/>
      <c r="U9" s="261">
        <f>VLOOKUP($A$1,Data!$A$32:$J$44,6,FALSE)</f>
        <v>0.95</v>
      </c>
      <c r="V9" s="257"/>
      <c r="W9" s="257"/>
      <c r="X9" s="257"/>
      <c r="Y9" s="257"/>
      <c r="Z9" s="257"/>
      <c r="AA9" s="257"/>
    </row>
    <row r="10" spans="1:27" ht="19.5" customHeight="1">
      <c r="B10" s="91"/>
      <c r="C10" s="91"/>
      <c r="D10" s="91"/>
      <c r="E10" s="92"/>
      <c r="F10" s="92"/>
      <c r="G10" s="92"/>
      <c r="H10" s="92"/>
      <c r="I10" s="92"/>
      <c r="J10" s="92"/>
      <c r="K10" s="104" t="s">
        <v>63</v>
      </c>
      <c r="L10" s="100"/>
      <c r="N10" s="83"/>
      <c r="O10" s="83"/>
      <c r="P10" s="83"/>
      <c r="R10" s="260"/>
      <c r="S10" s="259"/>
      <c r="T10" s="257"/>
      <c r="U10" s="257"/>
      <c r="V10" s="263">
        <f>VLOOKUP($A$1,Data!$A$32:$J$44,7,FALSE)</f>
        <v>0.9</v>
      </c>
      <c r="W10" s="257"/>
      <c r="X10" s="257"/>
      <c r="Y10" s="257"/>
      <c r="Z10" s="257"/>
      <c r="AA10" s="257"/>
    </row>
    <row r="11" spans="1:27" ht="19.5" customHeight="1">
      <c r="B11" s="187"/>
      <c r="C11" s="170"/>
      <c r="D11" s="242"/>
      <c r="E11" s="242"/>
      <c r="F11" s="241"/>
      <c r="G11" s="241"/>
      <c r="H11" s="92"/>
      <c r="I11" s="92"/>
      <c r="J11" s="92"/>
      <c r="K11" s="104" t="s">
        <v>64</v>
      </c>
      <c r="L11" s="100"/>
      <c r="N11" s="83"/>
      <c r="O11" s="83"/>
      <c r="P11" s="83"/>
      <c r="R11" s="264"/>
      <c r="S11" s="259"/>
      <c r="T11" s="257"/>
      <c r="U11" s="257"/>
      <c r="V11" s="257"/>
      <c r="W11" s="257"/>
      <c r="X11" s="257"/>
      <c r="Y11" s="257"/>
      <c r="Z11" s="257"/>
      <c r="AA11" s="257"/>
    </row>
    <row r="12" spans="1:27" ht="19.5" customHeight="1">
      <c r="B12" s="91"/>
      <c r="C12" s="91"/>
      <c r="D12" s="91"/>
      <c r="E12" s="92"/>
      <c r="F12" s="92"/>
      <c r="G12" s="92"/>
      <c r="H12" s="92"/>
      <c r="I12" s="92"/>
      <c r="J12" s="92"/>
      <c r="K12" s="104"/>
      <c r="L12" s="100"/>
      <c r="N12" s="83"/>
      <c r="O12" s="83"/>
      <c r="P12" s="83"/>
      <c r="R12" s="260"/>
      <c r="S12" s="259"/>
      <c r="T12" s="261">
        <f>VLOOKUP($A$1,Data!$A$32:$J$44,8,FALSE)</f>
        <v>0.95</v>
      </c>
      <c r="U12" s="257"/>
      <c r="V12" s="257"/>
      <c r="W12" s="257"/>
      <c r="X12" s="257"/>
      <c r="Y12" s="257"/>
      <c r="Z12" s="257"/>
      <c r="AA12" s="257"/>
    </row>
    <row r="13" spans="1:27" ht="19.5" customHeight="1">
      <c r="A13" s="91"/>
      <c r="B13" s="91"/>
      <c r="C13" s="91"/>
      <c r="D13" s="91"/>
      <c r="E13" s="92"/>
      <c r="F13" s="92"/>
      <c r="G13" s="92"/>
      <c r="H13" s="92"/>
      <c r="I13" s="92"/>
      <c r="J13" s="92"/>
      <c r="K13" s="107"/>
      <c r="L13" s="100"/>
      <c r="N13" s="108"/>
      <c r="O13" s="108"/>
      <c r="P13" s="83"/>
      <c r="R13" s="262" t="s">
        <v>166</v>
      </c>
      <c r="S13" s="259"/>
      <c r="T13" s="257"/>
      <c r="U13" s="261">
        <f>VLOOKUP($A$1,Data!$A$32:$J$44,9,FALSE)</f>
        <v>0.93</v>
      </c>
      <c r="V13" s="257"/>
      <c r="W13" s="257"/>
      <c r="X13" s="257"/>
      <c r="Y13" s="257"/>
      <c r="Z13" s="257"/>
      <c r="AA13" s="257"/>
    </row>
    <row r="14" spans="1:27" ht="19.5" customHeight="1">
      <c r="A14" s="77"/>
      <c r="B14" s="77"/>
      <c r="C14" s="77"/>
      <c r="D14" s="77"/>
      <c r="E14" s="78"/>
      <c r="F14" s="78"/>
      <c r="G14" s="78"/>
      <c r="H14" s="78"/>
      <c r="I14" s="78"/>
      <c r="J14" s="78"/>
      <c r="K14" s="108"/>
      <c r="L14" s="108"/>
      <c r="M14" s="108"/>
      <c r="N14" s="108"/>
      <c r="O14" s="108"/>
      <c r="P14" s="83"/>
      <c r="R14" s="260"/>
      <c r="S14" s="259"/>
      <c r="T14" s="257"/>
      <c r="U14" s="257"/>
      <c r="V14" s="263"/>
      <c r="W14" s="265">
        <f>IF(AA14&gt;=0.85,AA14,"")</f>
        <v>0.89</v>
      </c>
      <c r="X14" s="265" t="str">
        <f>IF(AA14&gt;=0.75,IF(AA14&lt;0.85, AA14,""),"")</f>
        <v/>
      </c>
      <c r="Y14" s="266" t="str">
        <f>IF(AA14&gt;=0.65,IF(AA14&lt;0.75, AA14,""),"")</f>
        <v/>
      </c>
      <c r="Z14" s="266" t="str">
        <f>IF(AA14&lt;0.65,AA14,"")</f>
        <v/>
      </c>
      <c r="AA14" s="263">
        <f>VLOOKUP($A$1,Data!$A$32:$J$44,10,FALSE)</f>
        <v>0.89</v>
      </c>
    </row>
    <row r="15" spans="1:27" ht="29.25" customHeight="1">
      <c r="A15" s="382" t="s">
        <v>160</v>
      </c>
      <c r="B15" s="382"/>
      <c r="C15" s="382"/>
      <c r="D15" s="382"/>
      <c r="E15" s="382"/>
      <c r="F15" s="382"/>
      <c r="G15" s="382"/>
      <c r="H15" s="382"/>
      <c r="I15" s="382"/>
      <c r="J15" s="109"/>
      <c r="R15" s="257"/>
      <c r="S15" s="259">
        <v>0.85291945303922545</v>
      </c>
      <c r="T15" s="257"/>
      <c r="U15" s="257"/>
      <c r="V15" s="257"/>
      <c r="W15" s="257"/>
      <c r="X15" s="257"/>
      <c r="Y15" s="257"/>
      <c r="Z15" s="257"/>
      <c r="AA15" s="257"/>
    </row>
    <row r="16" spans="1:27" ht="7.5" customHeight="1">
      <c r="I16" s="110"/>
      <c r="J16" s="110"/>
      <c r="R16" s="243"/>
      <c r="S16" s="243"/>
      <c r="T16" s="243"/>
      <c r="U16" s="243"/>
      <c r="V16" s="243"/>
      <c r="W16" s="243"/>
      <c r="X16" s="243"/>
      <c r="Y16" s="243"/>
      <c r="Z16" s="243"/>
      <c r="AA16" s="243"/>
    </row>
    <row r="17" spans="1:27" ht="27" customHeight="1">
      <c r="A17" s="111" t="s">
        <v>9</v>
      </c>
      <c r="B17" s="111"/>
      <c r="C17" s="112" t="s">
        <v>10</v>
      </c>
      <c r="D17" s="112"/>
      <c r="E17" s="112" t="s">
        <v>11</v>
      </c>
      <c r="F17" s="112"/>
      <c r="G17" s="112" t="s">
        <v>12</v>
      </c>
      <c r="H17" s="113"/>
      <c r="I17" s="111" t="s">
        <v>13</v>
      </c>
      <c r="J17" s="114"/>
      <c r="K17" s="115"/>
      <c r="L17" s="113"/>
      <c r="M17" s="111" t="s">
        <v>14</v>
      </c>
      <c r="N17" s="114"/>
      <c r="O17" s="114"/>
      <c r="P17" s="116"/>
      <c r="R17" s="243"/>
      <c r="S17" s="243"/>
      <c r="T17" s="243"/>
      <c r="U17" s="243"/>
      <c r="V17" s="243"/>
      <c r="W17" s="243"/>
      <c r="X17" s="243"/>
      <c r="Y17" s="243"/>
      <c r="Z17" s="243"/>
      <c r="AA17" s="243"/>
    </row>
    <row r="18" spans="1:27" ht="19.5" customHeight="1">
      <c r="A18" s="117"/>
      <c r="B18" s="117"/>
      <c r="C18" s="118"/>
      <c r="D18" s="118"/>
      <c r="E18" s="118"/>
      <c r="F18" s="118"/>
      <c r="G18" s="118"/>
      <c r="H18" s="119"/>
      <c r="I18" s="120" t="s">
        <v>15</v>
      </c>
      <c r="J18" s="117"/>
      <c r="K18" s="253">
        <f>VLOOKUP($A$1,Data!$A$16:$F$28,2,FALSE)</f>
        <v>0.96220280430000005</v>
      </c>
      <c r="L18" s="119"/>
      <c r="M18" s="121" t="s">
        <v>16</v>
      </c>
      <c r="N18" s="117"/>
      <c r="O18" s="245">
        <f>VLOOKUP($A$1,Data!$H$16:$M$28,2,FALSE)</f>
        <v>0.2355412942</v>
      </c>
    </row>
    <row r="19" spans="1:27" ht="19.5" customHeight="1">
      <c r="A19" s="117" t="s">
        <v>17</v>
      </c>
      <c r="B19" s="117"/>
      <c r="C19" s="245">
        <f>VLOOKUP($A$1,Data!$H$1:$Q$13,2,FALSE)</f>
        <v>0.2019305019</v>
      </c>
      <c r="D19" s="245"/>
      <c r="E19" s="245">
        <f>VLOOKUP($A$1,Data!$H$1:$Q$13,3,FALSE)</f>
        <v>0.21640926639999999</v>
      </c>
      <c r="F19" s="245"/>
      <c r="G19" s="245">
        <f>VLOOKUP($A$1,Data!$H$1:$Q$13,4,FALSE)</f>
        <v>0.41833976830000003</v>
      </c>
      <c r="H19" s="119"/>
      <c r="I19" s="117" t="s">
        <v>18</v>
      </c>
      <c r="J19" s="117"/>
      <c r="K19" s="253">
        <f>VLOOKUP($A$1,Data!$A$16:$F$28,3,FALSE)</f>
        <v>7.3155863000000003E-3</v>
      </c>
      <c r="L19" s="119"/>
      <c r="M19" s="121"/>
      <c r="N19" s="117"/>
      <c r="O19" s="245">
        <f>VLOOKUP($A$1,Data!$H$16:$M$28,3,FALSE)</f>
        <v>0.25261805669999998</v>
      </c>
    </row>
    <row r="20" spans="1:27" ht="19.5" customHeight="1">
      <c r="A20" s="117" t="s">
        <v>19</v>
      </c>
      <c r="B20" s="117"/>
      <c r="C20" s="245">
        <f>VLOOKUP($A$1,Data!$H$1:$Q$13,5,FALSE)</f>
        <v>0.1974903475</v>
      </c>
      <c r="D20" s="245"/>
      <c r="E20" s="245">
        <f>VLOOKUP($A$1,Data!$H$1:$Q$13,6,FALSE)</f>
        <v>0.38416988419999998</v>
      </c>
      <c r="F20" s="245"/>
      <c r="G20" s="245">
        <f>VLOOKUP($A$1,Data!$H$1:$Q$13,7,FALSE)</f>
        <v>0.58166023170000003</v>
      </c>
      <c r="H20" s="119"/>
      <c r="I20" s="117" t="s">
        <v>20</v>
      </c>
      <c r="J20" s="117"/>
      <c r="K20" s="253">
        <f>VLOOKUP($A$1,Data!$A$16:$F$28,4,FALSE)</f>
        <v>1.54440154E-2</v>
      </c>
      <c r="L20" s="119"/>
      <c r="M20" s="121"/>
      <c r="N20" s="117"/>
      <c r="O20" s="245">
        <f>VLOOKUP($A$1,Data!$H$16:$M$28,4,FALSE)</f>
        <v>0.1517008826</v>
      </c>
    </row>
    <row r="21" spans="1:27" ht="19.5" customHeight="1">
      <c r="B21" s="117"/>
      <c r="C21" s="1"/>
      <c r="D21" s="1"/>
      <c r="E21" s="1"/>
      <c r="F21" s="1"/>
      <c r="G21" s="1"/>
      <c r="H21" s="119"/>
      <c r="I21" s="117" t="s">
        <v>21</v>
      </c>
      <c r="J21" s="117"/>
      <c r="K21" s="253">
        <f>VLOOKUP($A$1,Data!$A$16:$F$28,5,FALSE)</f>
        <v>1.11765901E-2</v>
      </c>
      <c r="L21" s="119"/>
      <c r="M21" s="121"/>
      <c r="N21" s="117"/>
      <c r="O21" s="245">
        <f>VLOOKUP($A$1,Data!$H$16:$M$28,5,FALSE)</f>
        <v>0.151059216</v>
      </c>
    </row>
    <row r="22" spans="1:27" ht="19.5" customHeight="1">
      <c r="A22" s="122" t="s">
        <v>22</v>
      </c>
      <c r="B22" s="122"/>
      <c r="C22" s="246">
        <f>VLOOKUP($A$1,Data!$H$1:$Q$13,8,FALSE)</f>
        <v>0.3994208494</v>
      </c>
      <c r="D22" s="246"/>
      <c r="E22" s="246">
        <f>VLOOKUP($A$1,Data!$H$1:$Q$13,9,FALSE)</f>
        <v>0.6005791506</v>
      </c>
      <c r="F22" s="246"/>
      <c r="G22" s="246">
        <f>VLOOKUP($A$1,Data!$H$1:$Q$13,10,FALSE)</f>
        <v>1</v>
      </c>
      <c r="H22" s="119"/>
      <c r="I22" s="117" t="s">
        <v>23</v>
      </c>
      <c r="J22" s="117"/>
      <c r="K22" s="253">
        <f>VLOOKUP($A$1,Data!$A$16:$F$28,6,FALSE)</f>
        <v>3.8610038999999999E-3</v>
      </c>
      <c r="L22" s="119"/>
      <c r="M22" s="121" t="s">
        <v>24</v>
      </c>
      <c r="N22" s="117"/>
      <c r="O22" s="245">
        <f>VLOOKUP($A$1,Data!$H$16:$M$28,6,FALSE)</f>
        <v>0.20908055049999999</v>
      </c>
    </row>
    <row r="23" spans="1:27" ht="9.75" customHeight="1">
      <c r="A23" s="123"/>
      <c r="B23" s="123"/>
      <c r="C23" s="123"/>
      <c r="D23" s="123"/>
      <c r="E23" s="124"/>
      <c r="F23" s="124"/>
      <c r="G23" s="124"/>
      <c r="H23" s="119"/>
      <c r="I23" s="123"/>
      <c r="J23" s="123"/>
      <c r="K23" s="125"/>
      <c r="L23" s="119"/>
      <c r="M23" s="126"/>
      <c r="N23" s="123"/>
      <c r="O23" s="124"/>
    </row>
    <row r="24" spans="1:27" ht="18" customHeight="1">
      <c r="A24" s="73"/>
      <c r="B24" s="73"/>
      <c r="C24" s="73"/>
      <c r="D24" s="73"/>
      <c r="E24" s="127"/>
      <c r="F24" s="127"/>
      <c r="G24" s="127"/>
      <c r="H24" s="127"/>
      <c r="I24" s="109"/>
      <c r="J24" s="109"/>
      <c r="K24" s="116"/>
      <c r="L24" s="116"/>
      <c r="M24" s="116"/>
      <c r="N24" s="116"/>
      <c r="O24" s="116"/>
    </row>
    <row r="25" spans="1:27" ht="18">
      <c r="A25" s="128" t="s">
        <v>213</v>
      </c>
      <c r="B25" s="128"/>
      <c r="C25" s="128"/>
      <c r="D25" s="129"/>
      <c r="P25" s="76"/>
      <c r="Q25" s="76"/>
    </row>
    <row r="26" spans="1:27" ht="9" customHeight="1">
      <c r="E26" s="130"/>
      <c r="F26" s="130"/>
      <c r="G26" s="130"/>
      <c r="H26" s="130"/>
      <c r="I26" s="130"/>
      <c r="J26" s="130"/>
      <c r="P26" s="76"/>
      <c r="Q26" s="76"/>
    </row>
    <row r="27" spans="1:27" s="76" customFormat="1" ht="46.5" customHeight="1">
      <c r="A27" s="131" t="s">
        <v>121</v>
      </c>
      <c r="B27" s="131"/>
      <c r="C27" s="131"/>
      <c r="D27" s="131"/>
      <c r="E27" s="361" t="s">
        <v>0</v>
      </c>
      <c r="F27" s="361"/>
      <c r="G27" s="361"/>
      <c r="H27" s="361"/>
      <c r="I27" s="361"/>
      <c r="J27" s="361"/>
      <c r="K27" s="361"/>
      <c r="L27" s="132"/>
      <c r="M27" s="133" t="s">
        <v>120</v>
      </c>
      <c r="N27" s="134"/>
      <c r="O27" s="133" t="s">
        <v>164</v>
      </c>
    </row>
    <row r="28" spans="1:27" s="76" customFormat="1" ht="15.75">
      <c r="A28" s="135" t="s">
        <v>119</v>
      </c>
      <c r="B28" s="135"/>
      <c r="C28" s="136"/>
      <c r="D28" s="136"/>
      <c r="E28" s="362"/>
      <c r="F28" s="362"/>
      <c r="G28" s="362"/>
      <c r="H28" s="362"/>
      <c r="I28" s="362"/>
      <c r="J28" s="362"/>
      <c r="K28" s="362"/>
      <c r="L28" s="137"/>
      <c r="M28" s="254">
        <f>VLOOKUP($A$1,Data!$A$92:$AA$105,2,FALSE)</f>
        <v>0.94</v>
      </c>
      <c r="N28" s="138"/>
      <c r="O28" s="267">
        <v>0.90655318135825247</v>
      </c>
      <c r="Q28" s="340"/>
      <c r="R28" s="340"/>
    </row>
    <row r="29" spans="1:27" s="76" customFormat="1" ht="18.75" customHeight="1">
      <c r="A29" s="136" t="s">
        <v>118</v>
      </c>
      <c r="B29" s="136"/>
      <c r="C29" s="136"/>
      <c r="D29" s="136"/>
      <c r="E29" s="360" t="s">
        <v>113</v>
      </c>
      <c r="F29" s="360"/>
      <c r="G29" s="360"/>
      <c r="H29" s="360"/>
      <c r="I29" s="360"/>
      <c r="J29" s="360"/>
      <c r="K29" s="360"/>
      <c r="L29" s="137"/>
      <c r="M29" s="254" t="str">
        <f>VLOOKUP($A$1,Data!$A$92:$AA$105,3,FALSE)</f>
        <v xml:space="preserve">n/a </v>
      </c>
      <c r="N29" s="138"/>
      <c r="O29" s="267">
        <v>0.82666666666666666</v>
      </c>
      <c r="Q29" s="342"/>
      <c r="R29"/>
    </row>
    <row r="30" spans="1:27" s="76" customFormat="1" ht="18.75" customHeight="1">
      <c r="A30" s="136"/>
      <c r="B30" s="136"/>
      <c r="C30" s="136"/>
      <c r="D30" s="136"/>
      <c r="E30" s="360" t="s">
        <v>112</v>
      </c>
      <c r="F30" s="360"/>
      <c r="G30" s="360"/>
      <c r="H30" s="360"/>
      <c r="I30" s="360"/>
      <c r="J30" s="360"/>
      <c r="K30" s="360"/>
      <c r="L30" s="137"/>
      <c r="M30" s="254">
        <f>VLOOKUP($A$1,Data!$A$92:$AA$105,4,FALSE)</f>
        <v>0.83</v>
      </c>
      <c r="N30" s="138"/>
      <c r="O30" s="267">
        <v>0.83218203982121086</v>
      </c>
      <c r="Q30" s="346"/>
      <c r="R30" s="345"/>
    </row>
    <row r="31" spans="1:27" s="76" customFormat="1" ht="18.75" customHeight="1">
      <c r="A31" s="139"/>
      <c r="B31" s="139"/>
      <c r="C31" s="139"/>
      <c r="D31" s="139"/>
      <c r="E31" s="360" t="s">
        <v>111</v>
      </c>
      <c r="F31" s="360"/>
      <c r="G31" s="360"/>
      <c r="H31" s="360"/>
      <c r="I31" s="360"/>
      <c r="J31" s="360"/>
      <c r="K31" s="360"/>
      <c r="L31" s="137"/>
      <c r="M31" s="254">
        <f>VLOOKUP($A$1,Data!$A$92:$AA$105,5,FALSE)</f>
        <v>0.83</v>
      </c>
      <c r="N31" s="140"/>
      <c r="O31" s="267">
        <v>0.83977200759974668</v>
      </c>
    </row>
    <row r="32" spans="1:27" s="76" customFormat="1" ht="18.75" customHeight="1">
      <c r="A32" s="139"/>
      <c r="B32" s="139"/>
      <c r="C32" s="139"/>
      <c r="D32" s="139"/>
      <c r="E32" s="360" t="s">
        <v>110</v>
      </c>
      <c r="F32" s="360"/>
      <c r="G32" s="360"/>
      <c r="H32" s="360"/>
      <c r="I32" s="360"/>
      <c r="J32" s="360"/>
      <c r="K32" s="360"/>
      <c r="L32" s="137"/>
      <c r="M32" s="254">
        <f>VLOOKUP($A$1,Data!$A$92:$AA$105,6,FALSE)</f>
        <v>0.82</v>
      </c>
      <c r="N32" s="140"/>
      <c r="O32" s="267">
        <v>0.81582813073815641</v>
      </c>
    </row>
    <row r="33" spans="1:15" s="76" customFormat="1" ht="18.75" customHeight="1">
      <c r="A33" s="139"/>
      <c r="B33" s="139"/>
      <c r="C33" s="139"/>
      <c r="D33" s="139"/>
      <c r="E33" s="360" t="s">
        <v>109</v>
      </c>
      <c r="F33" s="360"/>
      <c r="G33" s="360"/>
      <c r="H33" s="360"/>
      <c r="I33" s="360"/>
      <c r="J33" s="360"/>
      <c r="K33" s="360"/>
      <c r="L33" s="137"/>
      <c r="M33" s="254" t="str">
        <f>VLOOKUP($A$1,Data!$A$92:$AA$105,7,FALSE)</f>
        <v xml:space="preserve">n/a </v>
      </c>
      <c r="N33" s="140"/>
      <c r="O33" s="267">
        <v>0.74863042562157611</v>
      </c>
    </row>
    <row r="34" spans="1:15" s="76" customFormat="1" ht="18.75" customHeight="1">
      <c r="A34" s="139"/>
      <c r="B34" s="139"/>
      <c r="C34" s="139"/>
      <c r="D34" s="139"/>
      <c r="E34" s="360" t="s">
        <v>108</v>
      </c>
      <c r="F34" s="360"/>
      <c r="G34" s="360"/>
      <c r="H34" s="360"/>
      <c r="I34" s="360"/>
      <c r="J34" s="360"/>
      <c r="K34" s="360"/>
      <c r="L34" s="137"/>
      <c r="M34" s="254">
        <f>VLOOKUP($A$1,Data!$A$92:$AA$105,8,FALSE)</f>
        <v>0.76</v>
      </c>
      <c r="N34" s="140"/>
      <c r="O34" s="267">
        <v>0.87997724687144485</v>
      </c>
    </row>
    <row r="35" spans="1:15" s="76" customFormat="1" ht="18.75" customHeight="1">
      <c r="A35" s="139"/>
      <c r="B35" s="139"/>
      <c r="C35" s="139"/>
      <c r="D35" s="139"/>
      <c r="E35" s="360" t="s">
        <v>97</v>
      </c>
      <c r="F35" s="360"/>
      <c r="G35" s="360"/>
      <c r="H35" s="360"/>
      <c r="I35" s="360"/>
      <c r="J35" s="360"/>
      <c r="K35" s="360"/>
      <c r="L35" s="137"/>
      <c r="M35" s="254">
        <f>VLOOKUP($A$1,Data!$A$92:$AA$105,9,FALSE)</f>
        <v>0.91</v>
      </c>
      <c r="N35" s="140"/>
      <c r="O35" s="267">
        <v>0.98584418268237239</v>
      </c>
    </row>
    <row r="36" spans="1:15" s="76" customFormat="1" ht="18.75" customHeight="1">
      <c r="A36" s="136" t="s">
        <v>117</v>
      </c>
      <c r="B36" s="139"/>
      <c r="C36" s="139"/>
      <c r="D36" s="139"/>
      <c r="E36" s="360" t="s">
        <v>116</v>
      </c>
      <c r="F36" s="360"/>
      <c r="G36" s="360"/>
      <c r="H36" s="360"/>
      <c r="I36" s="360"/>
      <c r="J36" s="360"/>
      <c r="K36" s="360"/>
      <c r="L36" s="137"/>
      <c r="M36" s="254">
        <f>VLOOKUP($A$1,Data!$A$92:$AA$105,10,FALSE)</f>
        <v>0.78</v>
      </c>
      <c r="N36" s="140"/>
      <c r="O36" s="267">
        <v>0.74748743718592969</v>
      </c>
    </row>
    <row r="37" spans="1:15" s="76" customFormat="1" ht="18.75" customHeight="1">
      <c r="A37" s="136"/>
      <c r="B37" s="139"/>
      <c r="C37" s="139"/>
      <c r="D37" s="139"/>
      <c r="E37" s="360" t="s">
        <v>113</v>
      </c>
      <c r="F37" s="360"/>
      <c r="G37" s="360"/>
      <c r="H37" s="360"/>
      <c r="I37" s="360"/>
      <c r="J37" s="360"/>
      <c r="K37" s="360"/>
      <c r="L37" s="137"/>
      <c r="M37" s="254">
        <f>VLOOKUP($A$1,Data!$A$92:$AA$105,11,FALSE)</f>
        <v>0.77</v>
      </c>
      <c r="N37" s="140"/>
      <c r="O37" s="267">
        <v>0.81196298744216788</v>
      </c>
    </row>
    <row r="38" spans="1:15" s="76" customFormat="1" ht="18.75" customHeight="1">
      <c r="A38" s="139"/>
      <c r="B38" s="139"/>
      <c r="C38" s="139"/>
      <c r="D38" s="139"/>
      <c r="E38" s="360" t="s">
        <v>112</v>
      </c>
      <c r="F38" s="360"/>
      <c r="G38" s="360"/>
      <c r="H38" s="360"/>
      <c r="I38" s="360"/>
      <c r="J38" s="360"/>
      <c r="K38" s="360"/>
      <c r="L38" s="137"/>
      <c r="M38" s="254">
        <f>VLOOKUP($A$1,Data!$A$92:$AA$105,12,FALSE)</f>
        <v>0.86</v>
      </c>
      <c r="N38" s="140"/>
      <c r="O38" s="267">
        <v>0.89499691167387274</v>
      </c>
    </row>
    <row r="39" spans="1:15" s="76" customFormat="1" ht="18.75" customHeight="1">
      <c r="A39" s="139"/>
      <c r="B39" s="139"/>
      <c r="C39" s="139"/>
      <c r="D39" s="139"/>
      <c r="E39" s="360" t="s">
        <v>111</v>
      </c>
      <c r="F39" s="360"/>
      <c r="G39" s="360"/>
      <c r="H39" s="360"/>
      <c r="I39" s="360"/>
      <c r="J39" s="360"/>
      <c r="K39" s="360"/>
      <c r="L39" s="137"/>
      <c r="M39" s="254">
        <f>VLOOKUP($A$1,Data!$A$92:$AA$105,13,FALSE)</f>
        <v>0.74</v>
      </c>
      <c r="N39" s="140"/>
      <c r="O39" s="267">
        <v>0.79807261317794709</v>
      </c>
    </row>
    <row r="40" spans="1:15" s="76" customFormat="1" ht="18.75" customHeight="1">
      <c r="A40" s="139"/>
      <c r="B40" s="139"/>
      <c r="C40" s="139"/>
      <c r="D40" s="139"/>
      <c r="E40" s="360" t="s">
        <v>110</v>
      </c>
      <c r="F40" s="360"/>
      <c r="G40" s="360"/>
      <c r="H40" s="360"/>
      <c r="I40" s="360"/>
      <c r="J40" s="360"/>
      <c r="K40" s="360"/>
      <c r="L40" s="137"/>
      <c r="M40" s="254">
        <f>VLOOKUP($A$1,Data!$A$92:$AA$105,14,FALSE)</f>
        <v>0.85</v>
      </c>
      <c r="N40" s="140"/>
      <c r="O40" s="267">
        <v>0.78623679219723652</v>
      </c>
    </row>
    <row r="41" spans="1:15" s="76" customFormat="1" ht="18.75" customHeight="1">
      <c r="A41" s="139"/>
      <c r="B41" s="139"/>
      <c r="C41" s="139"/>
      <c r="D41" s="139"/>
      <c r="E41" s="360" t="s">
        <v>109</v>
      </c>
      <c r="F41" s="360"/>
      <c r="G41" s="360"/>
      <c r="H41" s="360"/>
      <c r="I41" s="360"/>
      <c r="J41" s="360"/>
      <c r="K41" s="360"/>
      <c r="L41" s="137"/>
      <c r="M41" s="254">
        <f>VLOOKUP($A$1,Data!$A$92:$AA$105,15,FALSE)</f>
        <v>0.88</v>
      </c>
      <c r="N41" s="140"/>
      <c r="O41" s="267">
        <v>0.80099326002128413</v>
      </c>
    </row>
    <row r="42" spans="1:15" s="76" customFormat="1" ht="18.75" customHeight="1">
      <c r="A42" s="139"/>
      <c r="B42" s="139"/>
      <c r="C42" s="139"/>
      <c r="D42" s="139"/>
      <c r="E42" s="360" t="s">
        <v>108</v>
      </c>
      <c r="F42" s="360"/>
      <c r="G42" s="360"/>
      <c r="H42" s="360"/>
      <c r="I42" s="360"/>
      <c r="J42" s="360"/>
      <c r="K42" s="360"/>
      <c r="L42" s="137"/>
      <c r="M42" s="254">
        <f>VLOOKUP($A$1,Data!$A$92:$AA$105,16,FALSE)</f>
        <v>0.87</v>
      </c>
      <c r="N42" s="140"/>
      <c r="O42" s="267">
        <v>0.89569911196238905</v>
      </c>
    </row>
    <row r="43" spans="1:15" s="76" customFormat="1" ht="18.75" customHeight="1">
      <c r="A43" s="139"/>
      <c r="B43" s="139"/>
      <c r="C43" s="139"/>
      <c r="D43" s="139"/>
      <c r="E43" s="360" t="s">
        <v>97</v>
      </c>
      <c r="F43" s="360"/>
      <c r="G43" s="360"/>
      <c r="H43" s="360"/>
      <c r="I43" s="360"/>
      <c r="J43" s="360"/>
      <c r="K43" s="360"/>
      <c r="L43" s="137"/>
      <c r="M43" s="254">
        <f>VLOOKUP($A$1,Data!$A$92:$AA$105,17,FALSE)</f>
        <v>1</v>
      </c>
      <c r="N43" s="140"/>
      <c r="O43" s="267">
        <v>0.98594024604569419</v>
      </c>
    </row>
    <row r="44" spans="1:15" s="76" customFormat="1" ht="18.75" customHeight="1">
      <c r="A44" s="136" t="s">
        <v>115</v>
      </c>
      <c r="B44" s="139"/>
      <c r="C44" s="139"/>
      <c r="D44" s="139"/>
      <c r="E44" s="360" t="s">
        <v>114</v>
      </c>
      <c r="F44" s="360"/>
      <c r="G44" s="360"/>
      <c r="H44" s="360"/>
      <c r="I44" s="360"/>
      <c r="J44" s="360"/>
      <c r="K44" s="360"/>
      <c r="L44" s="137"/>
      <c r="M44" s="254">
        <f>VLOOKUP($A$1,Data!$A$92:$AA$105,18,FALSE)</f>
        <v>0.77</v>
      </c>
      <c r="N44" s="140"/>
      <c r="O44" s="267">
        <v>0.8586016559337627</v>
      </c>
    </row>
    <row r="45" spans="1:15" s="76" customFormat="1" ht="18.75" customHeight="1">
      <c r="A45" s="136"/>
      <c r="B45" s="139"/>
      <c r="C45" s="139"/>
      <c r="D45" s="139"/>
      <c r="E45" s="360" t="s">
        <v>113</v>
      </c>
      <c r="F45" s="360"/>
      <c r="G45" s="360"/>
      <c r="H45" s="360"/>
      <c r="I45" s="360"/>
      <c r="J45" s="360"/>
      <c r="K45" s="360"/>
      <c r="L45" s="137"/>
      <c r="M45" s="254">
        <f>VLOOKUP($A$1,Data!$A$92:$AA$105,19,FALSE)</f>
        <v>0.82</v>
      </c>
      <c r="N45" s="140"/>
      <c r="O45" s="267">
        <v>0.79760479041916166</v>
      </c>
    </row>
    <row r="46" spans="1:15" s="76" customFormat="1" ht="18.75" customHeight="1">
      <c r="A46" s="139"/>
      <c r="B46" s="139"/>
      <c r="C46" s="139"/>
      <c r="D46" s="139"/>
      <c r="E46" s="360" t="s">
        <v>112</v>
      </c>
      <c r="F46" s="360"/>
      <c r="G46" s="360"/>
      <c r="H46" s="360"/>
      <c r="I46" s="360"/>
      <c r="J46" s="360"/>
      <c r="K46" s="360"/>
      <c r="L46" s="137"/>
      <c r="M46" s="254">
        <f>VLOOKUP($A$1,Data!$A$92:$AA$105,20,FALSE)</f>
        <v>0.78</v>
      </c>
      <c r="N46" s="140"/>
      <c r="O46" s="267">
        <v>0.87517663683466795</v>
      </c>
    </row>
    <row r="47" spans="1:15" s="76" customFormat="1" ht="18.75" customHeight="1">
      <c r="A47" s="139"/>
      <c r="B47" s="139"/>
      <c r="D47" s="139"/>
      <c r="E47" s="360" t="s">
        <v>111</v>
      </c>
      <c r="F47" s="360"/>
      <c r="G47" s="360"/>
      <c r="H47" s="360"/>
      <c r="I47" s="360"/>
      <c r="J47" s="360"/>
      <c r="K47" s="360"/>
      <c r="L47" s="137"/>
      <c r="M47" s="254">
        <f>VLOOKUP($A$1,Data!$A$92:$AA$105,21,FALSE)</f>
        <v>0.88</v>
      </c>
      <c r="N47" s="140"/>
      <c r="O47" s="267">
        <v>0.81172698121850662</v>
      </c>
    </row>
    <row r="48" spans="1:15" s="76" customFormat="1" ht="18.75" customHeight="1">
      <c r="A48" s="139"/>
      <c r="B48" s="139"/>
      <c r="C48" s="139"/>
      <c r="D48" s="139"/>
      <c r="E48" s="360" t="s">
        <v>110</v>
      </c>
      <c r="F48" s="360"/>
      <c r="G48" s="360"/>
      <c r="H48" s="360"/>
      <c r="I48" s="360"/>
      <c r="J48" s="360"/>
      <c r="K48" s="360"/>
      <c r="L48" s="137"/>
      <c r="M48" s="254">
        <f>VLOOKUP($A$1,Data!$A$92:$AA$105,22,FALSE)</f>
        <v>0.84</v>
      </c>
      <c r="N48" s="140"/>
      <c r="O48" s="267">
        <v>0.8410592155258082</v>
      </c>
    </row>
    <row r="49" spans="1:21" s="76" customFormat="1" ht="18.75" customHeight="1">
      <c r="A49" s="139"/>
      <c r="B49" s="139"/>
      <c r="C49" s="139"/>
      <c r="D49" s="139"/>
      <c r="E49" s="360" t="s">
        <v>109</v>
      </c>
      <c r="F49" s="360"/>
      <c r="G49" s="360"/>
      <c r="H49" s="360"/>
      <c r="I49" s="360"/>
      <c r="J49" s="360"/>
      <c r="K49" s="360"/>
      <c r="L49" s="137"/>
      <c r="M49" s="254" t="str">
        <f>VLOOKUP($A$1,Data!$A$92:$AA$105,23,FALSE)</f>
        <v xml:space="preserve">n/a </v>
      </c>
      <c r="N49" s="140"/>
      <c r="O49" s="267">
        <v>0.60606060606060608</v>
      </c>
    </row>
    <row r="50" spans="1:21" s="76" customFormat="1" ht="18.75" customHeight="1">
      <c r="A50" s="139"/>
      <c r="B50" s="139"/>
      <c r="C50" s="139"/>
      <c r="D50" s="139"/>
      <c r="E50" s="360" t="s">
        <v>108</v>
      </c>
      <c r="F50" s="360"/>
      <c r="G50" s="360"/>
      <c r="H50" s="360"/>
      <c r="I50" s="360"/>
      <c r="J50" s="360"/>
      <c r="K50" s="360"/>
      <c r="L50" s="137"/>
      <c r="M50" s="254">
        <f>VLOOKUP($A$1,Data!$A$92:$AA$105,24,FALSE)</f>
        <v>0.94</v>
      </c>
      <c r="N50" s="140"/>
      <c r="O50" s="267">
        <v>0.89288389513108612</v>
      </c>
      <c r="P50" s="7"/>
      <c r="Q50" s="7"/>
    </row>
    <row r="51" spans="1:21" s="76" customFormat="1" ht="18.75" customHeight="1">
      <c r="A51" s="139"/>
      <c r="B51" s="139"/>
      <c r="C51" s="139"/>
      <c r="D51" s="139"/>
      <c r="E51" s="360" t="s">
        <v>97</v>
      </c>
      <c r="F51" s="360"/>
      <c r="G51" s="360"/>
      <c r="H51" s="360"/>
      <c r="I51" s="360"/>
      <c r="J51" s="360"/>
      <c r="K51" s="360"/>
      <c r="L51" s="137"/>
      <c r="M51" s="254">
        <f>VLOOKUP($A$1,Data!$A$92:$AA$105,25,FALSE)</f>
        <v>0.8</v>
      </c>
      <c r="N51" s="140"/>
      <c r="O51" s="267">
        <v>0.88105830016389608</v>
      </c>
      <c r="P51" s="7"/>
      <c r="Q51" s="7"/>
    </row>
    <row r="52" spans="1:21" s="76" customFormat="1" ht="18.75" customHeight="1">
      <c r="A52" s="136" t="s">
        <v>107</v>
      </c>
      <c r="B52" s="139"/>
      <c r="C52" s="139"/>
      <c r="D52" s="139"/>
      <c r="E52" s="362"/>
      <c r="F52" s="362"/>
      <c r="G52" s="362"/>
      <c r="H52" s="362"/>
      <c r="I52" s="362"/>
      <c r="J52" s="362"/>
      <c r="K52" s="362"/>
      <c r="L52" s="137"/>
      <c r="M52" s="254">
        <f>VLOOKUP($A$1,Data!$A$92:$AA$105,26,FALSE)</f>
        <v>0.61</v>
      </c>
      <c r="N52" s="140"/>
      <c r="O52" s="267">
        <v>0.85</v>
      </c>
      <c r="P52" s="7"/>
      <c r="Q52" s="7"/>
      <c r="R52" s="7"/>
    </row>
    <row r="53" spans="1:21" s="76" customFormat="1" ht="18.75" customHeight="1">
      <c r="A53" s="141" t="s">
        <v>106</v>
      </c>
      <c r="B53" s="142"/>
      <c r="C53" s="142"/>
      <c r="D53" s="143"/>
      <c r="E53" s="365"/>
      <c r="F53" s="365"/>
      <c r="G53" s="365"/>
      <c r="H53" s="365"/>
      <c r="I53" s="365"/>
      <c r="J53" s="365"/>
      <c r="K53" s="365"/>
      <c r="L53" s="144"/>
      <c r="M53" s="255">
        <f>VLOOKUP($A$1,Data!$A$92:$AA$105,27,FALSE)</f>
        <v>1</v>
      </c>
      <c r="N53" s="145"/>
      <c r="O53" s="268">
        <v>0.98390092879256963</v>
      </c>
      <c r="P53" s="7"/>
      <c r="Q53" s="7"/>
      <c r="R53" s="7"/>
      <c r="S53" s="7"/>
      <c r="T53" s="7"/>
      <c r="U53" s="7"/>
    </row>
    <row r="54" spans="1:21" s="76" customFormat="1" ht="3" customHeight="1">
      <c r="A54" s="136"/>
      <c r="B54" s="136"/>
      <c r="C54" s="136"/>
      <c r="D54" s="136"/>
      <c r="E54" s="146"/>
      <c r="F54" s="146"/>
      <c r="G54" s="146"/>
      <c r="H54" s="146"/>
      <c r="I54" s="146"/>
      <c r="J54" s="146"/>
      <c r="K54" s="137"/>
      <c r="L54" s="137"/>
      <c r="M54" s="147" t="s">
        <v>53</v>
      </c>
      <c r="N54" s="148"/>
      <c r="O54" s="149"/>
      <c r="P54" s="7">
        <v>22</v>
      </c>
      <c r="Q54" s="7"/>
      <c r="R54" s="7"/>
      <c r="S54" s="7"/>
      <c r="T54" s="7"/>
      <c r="U54" s="7"/>
    </row>
    <row r="55" spans="1:21" ht="18.75" customHeight="1">
      <c r="O55" s="150" t="s">
        <v>209</v>
      </c>
    </row>
    <row r="56" spans="1:21" ht="18.75" customHeight="1">
      <c r="A56" s="104" t="s">
        <v>105</v>
      </c>
      <c r="O56" s="151"/>
    </row>
    <row r="57" spans="1:21" ht="18.75" customHeight="1">
      <c r="A57" s="104" t="s">
        <v>104</v>
      </c>
      <c r="O57" s="151"/>
    </row>
    <row r="58" spans="1:21" ht="18.75" customHeight="1">
      <c r="A58" s="152" t="s">
        <v>67</v>
      </c>
      <c r="O58" s="151"/>
    </row>
    <row r="59" spans="1:21" s="13" customFormat="1" ht="8.25" customHeight="1">
      <c r="A59" s="152"/>
      <c r="Q59" s="232"/>
      <c r="R59" s="198"/>
    </row>
    <row r="60" spans="1:21" s="13" customFormat="1" ht="18" customHeight="1">
      <c r="A60" s="152" t="s">
        <v>212</v>
      </c>
      <c r="Q60" s="232"/>
      <c r="R60" s="198"/>
    </row>
    <row r="61" spans="1:21" s="13" customFormat="1" ht="15.75" customHeight="1">
      <c r="Q61" s="232"/>
      <c r="R61" s="198"/>
    </row>
    <row r="62" spans="1:21" ht="18.75" customHeight="1">
      <c r="A62" s="153" t="s">
        <v>54</v>
      </c>
      <c r="O62" s="151"/>
    </row>
    <row r="63" spans="1:21" ht="18.75" customHeight="1">
      <c r="A63" s="153" t="s">
        <v>55</v>
      </c>
      <c r="O63" s="151"/>
    </row>
    <row r="64" spans="1:21" ht="9" customHeight="1">
      <c r="A64" s="154"/>
      <c r="O64" s="151"/>
    </row>
    <row r="65" spans="1:16" ht="15.75">
      <c r="A65" s="155" t="s">
        <v>56</v>
      </c>
      <c r="B65" s="155"/>
      <c r="C65" s="155"/>
      <c r="K65" s="116"/>
      <c r="L65" s="116"/>
      <c r="M65" s="116"/>
      <c r="N65" s="116"/>
      <c r="O65" s="116"/>
      <c r="P65" s="116"/>
    </row>
    <row r="66" spans="1:16" ht="8.25" customHeight="1">
      <c r="A66" s="156"/>
      <c r="B66" s="156"/>
      <c r="C66" s="156"/>
      <c r="K66" s="116"/>
      <c r="L66" s="116"/>
      <c r="M66" s="116"/>
      <c r="N66" s="116"/>
      <c r="O66" s="116"/>
      <c r="P66" s="116"/>
    </row>
    <row r="67" spans="1:16" ht="15.75">
      <c r="A67" s="366" t="s">
        <v>57</v>
      </c>
      <c r="B67" s="366"/>
      <c r="C67" s="366"/>
      <c r="D67" s="157"/>
      <c r="E67" s="157"/>
      <c r="F67" s="157"/>
      <c r="G67" s="157"/>
      <c r="H67" s="157"/>
      <c r="I67" s="158"/>
      <c r="K67" s="116"/>
      <c r="L67" s="159"/>
      <c r="M67" s="116"/>
      <c r="N67" s="160"/>
      <c r="O67" s="116"/>
      <c r="P67" s="116"/>
    </row>
    <row r="68" spans="1:16" ht="15.75">
      <c r="A68" s="367" t="s">
        <v>58</v>
      </c>
      <c r="B68" s="367"/>
      <c r="C68" s="367"/>
      <c r="D68" s="157"/>
      <c r="E68" s="157"/>
      <c r="F68" s="157"/>
      <c r="G68" s="157"/>
      <c r="H68" s="157"/>
      <c r="I68" s="158"/>
      <c r="K68" s="116"/>
      <c r="L68" s="159"/>
      <c r="M68" s="116"/>
      <c r="N68" s="161"/>
      <c r="O68" s="116"/>
      <c r="P68" s="116"/>
    </row>
    <row r="69" spans="1:16" ht="15.75">
      <c r="A69" s="363" t="s">
        <v>59</v>
      </c>
      <c r="B69" s="363"/>
      <c r="C69" s="363"/>
      <c r="D69" s="157"/>
      <c r="E69" s="157"/>
      <c r="F69" s="157"/>
      <c r="G69" s="157"/>
      <c r="H69" s="157"/>
      <c r="I69" s="158"/>
      <c r="K69" s="116"/>
      <c r="L69" s="159"/>
      <c r="M69" s="116"/>
      <c r="N69" s="161"/>
      <c r="O69" s="116"/>
      <c r="P69" s="116"/>
    </row>
    <row r="70" spans="1:16" ht="15.75">
      <c r="A70" s="364" t="s">
        <v>60</v>
      </c>
      <c r="B70" s="364"/>
      <c r="C70" s="364"/>
      <c r="D70" s="157"/>
      <c r="E70" s="157"/>
      <c r="F70" s="157"/>
      <c r="G70" s="157"/>
      <c r="H70" s="157"/>
      <c r="I70" s="158"/>
      <c r="K70" s="116"/>
      <c r="L70" s="159"/>
      <c r="M70" s="116"/>
      <c r="N70" s="161"/>
      <c r="O70" s="116"/>
      <c r="P70" s="116"/>
    </row>
    <row r="71" spans="1:16" ht="23.25" customHeight="1">
      <c r="K71" s="116"/>
      <c r="L71" s="116"/>
      <c r="M71" s="116"/>
      <c r="N71" s="116"/>
      <c r="O71" s="116"/>
      <c r="P71" s="116"/>
    </row>
    <row r="72" spans="1:16">
      <c r="K72" s="116"/>
      <c r="L72" s="116"/>
      <c r="M72" s="116"/>
      <c r="N72" s="116"/>
      <c r="O72" s="116"/>
      <c r="P72" s="116"/>
    </row>
    <row r="73" spans="1:16">
      <c r="K73" s="116"/>
      <c r="L73" s="116"/>
      <c r="M73" s="116"/>
      <c r="N73" s="116"/>
      <c r="O73" s="116"/>
      <c r="P73" s="116"/>
    </row>
    <row r="74" spans="1:16">
      <c r="K74" s="116"/>
      <c r="L74" s="116"/>
      <c r="M74" s="116"/>
      <c r="N74" s="116"/>
      <c r="O74" s="116"/>
      <c r="P74" s="116"/>
    </row>
    <row r="75" spans="1:16">
      <c r="K75" s="116"/>
      <c r="L75" s="116"/>
      <c r="M75" s="116"/>
      <c r="N75" s="116"/>
      <c r="O75" s="116"/>
      <c r="P75" s="116"/>
    </row>
    <row r="76" spans="1:16">
      <c r="K76" s="116"/>
      <c r="L76" s="116"/>
      <c r="M76" s="116"/>
      <c r="N76" s="116"/>
      <c r="O76" s="116"/>
      <c r="P76" s="116"/>
    </row>
  </sheetData>
  <sheetProtection algorithmName="SHA-512" hashValue="t422XQ8+MbW6dsjw3oXP9X99WLlmjv7Tt5seDeHLQxeSQQNbuIuXQpcXTISDpSDQvVEu5nbs4euRobb2ZRbsCw==" saltValue="1jek4j9La7g/RRbdis5XtA==" spinCount="100000" sheet="1" objects="1" scenarios="1"/>
  <mergeCells count="32">
    <mergeCell ref="A69:C69"/>
    <mergeCell ref="A70:C70"/>
    <mergeCell ref="E50:K50"/>
    <mergeCell ref="E51:K51"/>
    <mergeCell ref="E52:K52"/>
    <mergeCell ref="E53:K53"/>
    <mergeCell ref="A67:C67"/>
    <mergeCell ref="A68:C68"/>
    <mergeCell ref="E35:K35"/>
    <mergeCell ref="E36:K36"/>
    <mergeCell ref="E49:K49"/>
    <mergeCell ref="E38:K38"/>
    <mergeCell ref="E39:K39"/>
    <mergeCell ref="E40:K40"/>
    <mergeCell ref="E41:K41"/>
    <mergeCell ref="E42:K42"/>
    <mergeCell ref="E43:K43"/>
    <mergeCell ref="E44:K44"/>
    <mergeCell ref="E37:K37"/>
    <mergeCell ref="E45:K45"/>
    <mergeCell ref="E46:K46"/>
    <mergeCell ref="E47:K47"/>
    <mergeCell ref="E48:K48"/>
    <mergeCell ref="E31:K31"/>
    <mergeCell ref="E32:K32"/>
    <mergeCell ref="E33:K33"/>
    <mergeCell ref="E34:K34"/>
    <mergeCell ref="A15:I15"/>
    <mergeCell ref="E27:K27"/>
    <mergeCell ref="E28:K28"/>
    <mergeCell ref="E29:K29"/>
    <mergeCell ref="E30:K30"/>
  </mergeCells>
  <conditionalFormatting sqref="M4:M6 M28:M53">
    <cfRule type="cellIs" dxfId="23" priority="1" stopIfTrue="1" operator="equal">
      <formula>"*"</formula>
    </cfRule>
    <cfRule type="cellIs" dxfId="22" priority="2" stopIfTrue="1" operator="equal">
      <formula>"n/a"</formula>
    </cfRule>
    <cfRule type="cellIs" dxfId="21" priority="3" stopIfTrue="1" operator="between">
      <formula>0.85</formula>
      <formula>1</formula>
    </cfRule>
    <cfRule type="cellIs" dxfId="20" priority="4" stopIfTrue="1" operator="between">
      <formula>0.75</formula>
      <formula>0.85</formula>
    </cfRule>
    <cfRule type="cellIs" dxfId="19" priority="5" stopIfTrue="1" operator="between">
      <formula>0.65</formula>
      <formula>0.75</formula>
    </cfRule>
    <cfRule type="cellIs" dxfId="18" priority="6" stopIfTrue="1" operator="lessThan">
      <formula>0.65</formula>
    </cfRule>
  </conditionalFormatting>
  <printOptions horizontalCentered="1"/>
  <pageMargins left="0.27559055118110237" right="0.15748031496062992" top="0.70866141732283472" bottom="0.23622047244094491" header="0.35433070866141736" footer="0.23622047244094491"/>
  <pageSetup paperSize="9" scale="61" orientation="portrait" horizontalDpi="300" verticalDpi="300" r:id="rId1"/>
  <headerFooter alignWithMargins="0">
    <oddHeader>&amp;C&amp;"Arial,Bold Italic"&amp;18Learner Outcomes Report (LOR) for 2017/18</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A105"/>
  <sheetViews>
    <sheetView showGridLines="0" topLeftCell="A31" zoomScale="85" zoomScaleNormal="85" workbookViewId="0">
      <selection activeCell="AA85" sqref="AA85"/>
    </sheetView>
  </sheetViews>
  <sheetFormatPr defaultColWidth="8.88671875" defaultRowHeight="15"/>
  <cols>
    <col min="1" max="1" width="39.88671875" style="13" customWidth="1"/>
    <col min="2" max="27" width="7.21875" style="13" customWidth="1"/>
    <col min="28" max="16384" width="8.88671875" style="13"/>
  </cols>
  <sheetData>
    <row r="1" spans="1:23" ht="51" customHeight="1" thickBot="1">
      <c r="A1" s="310" t="s">
        <v>80</v>
      </c>
      <c r="B1" s="307" t="s">
        <v>81</v>
      </c>
      <c r="C1" s="308" t="s">
        <v>82</v>
      </c>
      <c r="D1" s="309" t="s">
        <v>83</v>
      </c>
      <c r="H1" s="310" t="s">
        <v>80</v>
      </c>
      <c r="I1" s="311" t="s">
        <v>84</v>
      </c>
      <c r="J1" s="312" t="s">
        <v>85</v>
      </c>
      <c r="K1" s="312" t="s">
        <v>86</v>
      </c>
      <c r="L1" s="312" t="s">
        <v>87</v>
      </c>
      <c r="M1" s="312" t="s">
        <v>88</v>
      </c>
      <c r="N1" s="312" t="s">
        <v>89</v>
      </c>
      <c r="O1" s="312" t="s">
        <v>90</v>
      </c>
      <c r="P1" s="312" t="s">
        <v>91</v>
      </c>
      <c r="Q1" s="313" t="s">
        <v>92</v>
      </c>
    </row>
    <row r="2" spans="1:23" ht="15" customHeight="1">
      <c r="A2" s="314" t="s">
        <v>68</v>
      </c>
      <c r="B2" s="14">
        <v>0.84</v>
      </c>
      <c r="C2" s="15">
        <v>0.8</v>
      </c>
      <c r="D2" s="16">
        <v>0.84</v>
      </c>
      <c r="H2" s="317" t="s">
        <v>68</v>
      </c>
      <c r="I2" s="318">
        <v>0.2019305019</v>
      </c>
      <c r="J2" s="319">
        <v>0.21640926639999999</v>
      </c>
      <c r="K2" s="1">
        <v>0.41833976830000003</v>
      </c>
      <c r="L2" s="1">
        <v>0.1974903475</v>
      </c>
      <c r="M2" s="1">
        <v>0.38416988419999998</v>
      </c>
      <c r="N2" s="1">
        <v>0.58166023170000003</v>
      </c>
      <c r="O2" s="3">
        <v>0.3994208494</v>
      </c>
      <c r="P2" s="3">
        <v>0.6005791506</v>
      </c>
      <c r="Q2" s="18">
        <v>1</v>
      </c>
    </row>
    <row r="3" spans="1:23" ht="15" customHeight="1">
      <c r="A3" s="315" t="s">
        <v>69</v>
      </c>
      <c r="B3" s="14">
        <v>0.85</v>
      </c>
      <c r="C3" s="15">
        <v>0.84</v>
      </c>
      <c r="D3" s="16">
        <v>0.85</v>
      </c>
      <c r="H3" s="320" t="s">
        <v>69</v>
      </c>
      <c r="I3" s="17">
        <v>0.24556569659999999</v>
      </c>
      <c r="J3" s="1">
        <v>0.25107628720000003</v>
      </c>
      <c r="K3" s="1">
        <v>0.49664198380000002</v>
      </c>
      <c r="L3" s="1">
        <v>0.21215774070000001</v>
      </c>
      <c r="M3" s="1">
        <v>0.29120027549999999</v>
      </c>
      <c r="N3" s="1">
        <v>0.50335801619999998</v>
      </c>
      <c r="O3" s="3">
        <v>0.45772343720000003</v>
      </c>
      <c r="P3" s="3">
        <v>0.54227656280000003</v>
      </c>
      <c r="Q3" s="18">
        <v>1</v>
      </c>
      <c r="T3" s="1"/>
      <c r="V3" s="1"/>
    </row>
    <row r="4" spans="1:23" ht="15" customHeight="1">
      <c r="A4" s="315" t="s">
        <v>70</v>
      </c>
      <c r="B4" s="14">
        <v>0.86</v>
      </c>
      <c r="C4" s="15">
        <v>0.86</v>
      </c>
      <c r="D4" s="16">
        <v>0.86</v>
      </c>
      <c r="H4" s="320" t="s">
        <v>70</v>
      </c>
      <c r="I4" s="17">
        <v>0.31518876210000002</v>
      </c>
      <c r="J4" s="1">
        <v>0.18053116769999999</v>
      </c>
      <c r="K4" s="1">
        <v>0.49571992980000001</v>
      </c>
      <c r="L4" s="1">
        <v>0.29082528530000001</v>
      </c>
      <c r="M4" s="1">
        <v>0.2130158033</v>
      </c>
      <c r="N4" s="1">
        <v>0.50384108869999999</v>
      </c>
      <c r="O4" s="3">
        <v>0.6063432836</v>
      </c>
      <c r="P4" s="3">
        <v>0.3936567164</v>
      </c>
      <c r="Q4" s="18">
        <v>1</v>
      </c>
      <c r="T4" s="1"/>
      <c r="V4" s="1"/>
    </row>
    <row r="5" spans="1:23" ht="15" customHeight="1">
      <c r="A5" s="315" t="s">
        <v>71</v>
      </c>
      <c r="B5" s="14">
        <v>0.82</v>
      </c>
      <c r="C5" s="15">
        <v>0.82</v>
      </c>
      <c r="D5" s="16">
        <v>0.82</v>
      </c>
      <c r="H5" s="320" t="s">
        <v>71</v>
      </c>
      <c r="I5" s="17">
        <v>0.2102893354</v>
      </c>
      <c r="J5" s="1">
        <v>0.30842991749999998</v>
      </c>
      <c r="K5" s="1">
        <v>0.51871925289999998</v>
      </c>
      <c r="L5" s="1">
        <v>0.17551905279999999</v>
      </c>
      <c r="M5" s="1">
        <v>0.30559493040000002</v>
      </c>
      <c r="N5" s="1">
        <v>0.48111398319999998</v>
      </c>
      <c r="O5" s="3">
        <v>0.3859751522</v>
      </c>
      <c r="P5" s="3">
        <v>0.6140248478</v>
      </c>
      <c r="Q5" s="18">
        <v>1</v>
      </c>
      <c r="T5" s="1"/>
      <c r="V5" s="1"/>
    </row>
    <row r="6" spans="1:23" ht="15" customHeight="1">
      <c r="A6" s="315" t="s">
        <v>72</v>
      </c>
      <c r="B6" s="14">
        <v>0.86</v>
      </c>
      <c r="C6" s="15">
        <v>0.87</v>
      </c>
      <c r="D6" s="16">
        <v>0.86</v>
      </c>
      <c r="H6" s="320" t="s">
        <v>72</v>
      </c>
      <c r="I6" s="17">
        <v>0.34691987029999999</v>
      </c>
      <c r="J6" s="1">
        <v>0.1014358499</v>
      </c>
      <c r="K6" s="1">
        <v>0.44835572019999997</v>
      </c>
      <c r="L6" s="1">
        <v>0.37054191759999999</v>
      </c>
      <c r="M6" s="1">
        <v>0.18110236220000001</v>
      </c>
      <c r="N6" s="1">
        <v>0.55164427979999997</v>
      </c>
      <c r="O6" s="3">
        <v>0.71746178790000004</v>
      </c>
      <c r="P6" s="3">
        <v>0.28253821210000002</v>
      </c>
      <c r="Q6" s="18">
        <v>1</v>
      </c>
      <c r="T6" s="1"/>
      <c r="V6" s="1"/>
    </row>
    <row r="7" spans="1:23" ht="15" customHeight="1">
      <c r="A7" s="315" t="s">
        <v>73</v>
      </c>
      <c r="B7" s="14">
        <v>0.82</v>
      </c>
      <c r="C7" s="15">
        <v>0.76</v>
      </c>
      <c r="D7" s="16">
        <v>0.8</v>
      </c>
      <c r="H7" s="320" t="s">
        <v>73</v>
      </c>
      <c r="I7" s="17">
        <v>0.23649222070000001</v>
      </c>
      <c r="J7" s="1">
        <v>0.21103253180000001</v>
      </c>
      <c r="K7" s="1">
        <v>0.44752475250000001</v>
      </c>
      <c r="L7" s="1">
        <v>0.20848656290000001</v>
      </c>
      <c r="M7" s="1">
        <v>0.34257425740000003</v>
      </c>
      <c r="N7" s="1">
        <v>0.55106082040000004</v>
      </c>
      <c r="O7" s="3">
        <v>0.44582743990000001</v>
      </c>
      <c r="P7" s="3">
        <v>0.55417256010000004</v>
      </c>
      <c r="Q7" s="18">
        <v>1</v>
      </c>
      <c r="T7" s="1"/>
      <c r="V7" s="1"/>
    </row>
    <row r="8" spans="1:23" ht="15" customHeight="1">
      <c r="A8" s="315" t="s">
        <v>74</v>
      </c>
      <c r="B8" s="14">
        <v>0.82</v>
      </c>
      <c r="C8" s="15">
        <v>0.88</v>
      </c>
      <c r="D8" s="16">
        <v>0.86</v>
      </c>
      <c r="H8" s="320" t="s">
        <v>74</v>
      </c>
      <c r="I8" s="17">
        <v>0.43529411759999997</v>
      </c>
      <c r="J8" s="1">
        <v>8.0882352999999997E-3</v>
      </c>
      <c r="K8" s="1">
        <v>0.4433823529</v>
      </c>
      <c r="L8" s="1">
        <v>0.54852941180000003</v>
      </c>
      <c r="M8" s="1">
        <v>8.0882352999999997E-3</v>
      </c>
      <c r="N8" s="1">
        <v>0.55661764709999995</v>
      </c>
      <c r="O8" s="3">
        <v>0.98382352939999995</v>
      </c>
      <c r="P8" s="3">
        <v>1.6176470599999999E-2</v>
      </c>
      <c r="Q8" s="18">
        <v>1</v>
      </c>
      <c r="T8" s="1"/>
      <c r="V8" s="1"/>
    </row>
    <row r="9" spans="1:23" ht="15" customHeight="1">
      <c r="A9" s="315" t="s">
        <v>75</v>
      </c>
      <c r="B9" s="14">
        <v>0.8</v>
      </c>
      <c r="C9" s="15">
        <v>0.86</v>
      </c>
      <c r="D9" s="16">
        <v>0.84</v>
      </c>
      <c r="H9" s="320" t="s">
        <v>75</v>
      </c>
      <c r="I9" s="17">
        <v>0.2774819919</v>
      </c>
      <c r="J9" s="1">
        <v>0.18164735360000001</v>
      </c>
      <c r="K9" s="1">
        <v>0.4591293454</v>
      </c>
      <c r="L9" s="1">
        <v>0.29392420920000001</v>
      </c>
      <c r="M9" s="1">
        <v>0.24694644530000001</v>
      </c>
      <c r="N9" s="1">
        <v>0.54087065459999994</v>
      </c>
      <c r="O9" s="3">
        <v>0.57140620109999996</v>
      </c>
      <c r="P9" s="3">
        <v>0.42859379889999999</v>
      </c>
      <c r="Q9" s="18">
        <v>1</v>
      </c>
      <c r="T9" s="1"/>
      <c r="V9" s="1"/>
    </row>
    <row r="10" spans="1:23" ht="15" customHeight="1">
      <c r="A10" s="315" t="s">
        <v>76</v>
      </c>
      <c r="B10" s="14">
        <v>0.83</v>
      </c>
      <c r="C10" s="15">
        <v>0.85</v>
      </c>
      <c r="D10" s="16">
        <v>0.84</v>
      </c>
      <c r="H10" s="320" t="s">
        <v>76</v>
      </c>
      <c r="I10" s="17">
        <v>0.22124466300000001</v>
      </c>
      <c r="J10" s="1">
        <v>0.2438866606</v>
      </c>
      <c r="K10" s="1">
        <v>0.46513132359999998</v>
      </c>
      <c r="L10" s="1">
        <v>0.1844999353</v>
      </c>
      <c r="M10" s="1">
        <v>0.3498512097</v>
      </c>
      <c r="N10" s="1">
        <v>0.53435114500000003</v>
      </c>
      <c r="O10" s="3">
        <v>0.40626212960000002</v>
      </c>
      <c r="P10" s="3">
        <v>0.59373787040000003</v>
      </c>
      <c r="Q10" s="18">
        <v>1</v>
      </c>
      <c r="T10" s="1"/>
      <c r="V10" s="1"/>
    </row>
    <row r="11" spans="1:23" ht="15" customHeight="1">
      <c r="A11" s="315" t="s">
        <v>77</v>
      </c>
      <c r="B11" s="14">
        <v>0.83</v>
      </c>
      <c r="C11" s="15">
        <v>0.88</v>
      </c>
      <c r="D11" s="16">
        <v>0.85</v>
      </c>
      <c r="H11" s="320" t="s">
        <v>77</v>
      </c>
      <c r="I11" s="17">
        <v>0.21991157689999999</v>
      </c>
      <c r="J11" s="1">
        <v>0.25601768460000002</v>
      </c>
      <c r="K11" s="1">
        <v>0.47592926149999998</v>
      </c>
      <c r="L11" s="1">
        <v>0.2012444736</v>
      </c>
      <c r="M11" s="1">
        <v>0.3224168986</v>
      </c>
      <c r="N11" s="1">
        <v>0.52366137219999997</v>
      </c>
      <c r="O11" s="3">
        <v>0.4214835435</v>
      </c>
      <c r="P11" s="3">
        <v>0.57851645650000005</v>
      </c>
      <c r="Q11" s="18">
        <v>1</v>
      </c>
      <c r="T11" s="1"/>
      <c r="V11" s="1"/>
    </row>
    <row r="12" spans="1:23" ht="15" customHeight="1">
      <c r="A12" s="315" t="s">
        <v>78</v>
      </c>
      <c r="B12" s="14">
        <v>0.85</v>
      </c>
      <c r="C12" s="15">
        <v>0.79</v>
      </c>
      <c r="D12" s="16">
        <v>0.84</v>
      </c>
      <c r="H12" s="320" t="s">
        <v>78</v>
      </c>
      <c r="I12" s="17">
        <v>0.26721980769999998</v>
      </c>
      <c r="J12" s="1">
        <v>0.19043856179999999</v>
      </c>
      <c r="K12" s="1">
        <v>0.4576583696</v>
      </c>
      <c r="L12" s="1">
        <v>0.22612932960000001</v>
      </c>
      <c r="M12" s="1">
        <v>0.31621230080000001</v>
      </c>
      <c r="N12" s="1">
        <v>0.54234163040000005</v>
      </c>
      <c r="O12" s="3">
        <v>0.49334913740000003</v>
      </c>
      <c r="P12" s="3">
        <v>0.50665086260000003</v>
      </c>
      <c r="Q12" s="18">
        <v>1</v>
      </c>
      <c r="T12" s="1"/>
      <c r="V12" s="1"/>
    </row>
    <row r="13" spans="1:23" ht="15" customHeight="1" thickBot="1">
      <c r="A13" s="316" t="s">
        <v>79</v>
      </c>
      <c r="B13" s="19">
        <v>0.84</v>
      </c>
      <c r="C13" s="20">
        <v>0.82</v>
      </c>
      <c r="D13" s="21">
        <v>0.83</v>
      </c>
      <c r="H13" s="321" t="s">
        <v>79</v>
      </c>
      <c r="I13" s="22">
        <v>0.2484085248</v>
      </c>
      <c r="J13" s="23">
        <v>0.23719900360000001</v>
      </c>
      <c r="K13" s="23">
        <v>0.48560752839999999</v>
      </c>
      <c r="L13" s="23">
        <v>0.20896761689999999</v>
      </c>
      <c r="M13" s="23">
        <v>0.30487129810000002</v>
      </c>
      <c r="N13" s="23">
        <v>0.51383891500000001</v>
      </c>
      <c r="O13" s="24">
        <v>0.4577913092</v>
      </c>
      <c r="P13" s="24">
        <v>0.5422086908</v>
      </c>
      <c r="Q13" s="25">
        <v>1</v>
      </c>
      <c r="S13" s="1"/>
      <c r="T13" s="1"/>
      <c r="U13" s="1"/>
      <c r="V13" s="1"/>
      <c r="W13" s="1"/>
    </row>
    <row r="14" spans="1:23" ht="15.75">
      <c r="T14" s="3"/>
      <c r="V14" s="3"/>
    </row>
    <row r="15" spans="1:23" ht="15.75" thickBot="1"/>
    <row r="16" spans="1:23" ht="27" customHeight="1" thickBot="1">
      <c r="A16" s="11" t="s">
        <v>80</v>
      </c>
      <c r="B16" s="26" t="s">
        <v>93</v>
      </c>
      <c r="C16" s="27" t="s">
        <v>94</v>
      </c>
      <c r="D16" s="27" t="s">
        <v>95</v>
      </c>
      <c r="E16" s="27" t="s">
        <v>96</v>
      </c>
      <c r="F16" s="28" t="s">
        <v>97</v>
      </c>
      <c r="H16" s="11" t="s">
        <v>80</v>
      </c>
      <c r="I16" s="29" t="s">
        <v>16</v>
      </c>
      <c r="J16" s="27"/>
      <c r="K16" s="27"/>
      <c r="L16" s="27"/>
      <c r="M16" s="30" t="s">
        <v>24</v>
      </c>
    </row>
    <row r="17" spans="1:13" ht="15" customHeight="1">
      <c r="A17" s="314" t="s">
        <v>68</v>
      </c>
      <c r="B17" s="31">
        <v>0.96220280430000005</v>
      </c>
      <c r="C17" s="32">
        <v>7.3155863000000003E-3</v>
      </c>
      <c r="D17" s="32">
        <v>1.54440154E-2</v>
      </c>
      <c r="E17" s="32">
        <v>1.11765901E-2</v>
      </c>
      <c r="F17" s="33">
        <v>3.8610038999999999E-3</v>
      </c>
      <c r="H17" s="317" t="s">
        <v>68</v>
      </c>
      <c r="I17" s="318">
        <v>0.2355412942</v>
      </c>
      <c r="J17" s="1">
        <v>0.25261805669999998</v>
      </c>
      <c r="K17" s="1">
        <v>0.1517008826</v>
      </c>
      <c r="L17" s="1">
        <v>0.151059216</v>
      </c>
      <c r="M17" s="34">
        <v>0.20908055049999999</v>
      </c>
    </row>
    <row r="18" spans="1:13">
      <c r="A18" s="315" t="s">
        <v>69</v>
      </c>
      <c r="B18" s="31">
        <v>0.96195652170000001</v>
      </c>
      <c r="C18" s="32">
        <v>9.0013586999999999E-3</v>
      </c>
      <c r="D18" s="32">
        <v>1.0699728299999999E-2</v>
      </c>
      <c r="E18" s="32">
        <v>1.0699728299999999E-2</v>
      </c>
      <c r="F18" s="33">
        <v>7.6426630000000001E-3</v>
      </c>
      <c r="H18" s="320" t="s">
        <v>69</v>
      </c>
      <c r="I18" s="17">
        <v>0.1870359526</v>
      </c>
      <c r="J18" s="1">
        <v>0.22756310730000001</v>
      </c>
      <c r="K18" s="1">
        <v>0.33891605520000001</v>
      </c>
      <c r="L18" s="1">
        <v>0.18171746059999999</v>
      </c>
      <c r="M18" s="34">
        <v>6.4767424399999995E-2</v>
      </c>
    </row>
    <row r="19" spans="1:13">
      <c r="A19" s="315" t="s">
        <v>70</v>
      </c>
      <c r="B19" s="31">
        <v>0.91953262790000001</v>
      </c>
      <c r="C19" s="32">
        <v>1.9510581999999999E-2</v>
      </c>
      <c r="D19" s="32">
        <v>3.1746031700000003E-2</v>
      </c>
      <c r="E19" s="32">
        <v>1.54320988E-2</v>
      </c>
      <c r="F19" s="33">
        <v>1.37786596E-2</v>
      </c>
      <c r="H19" s="320" t="s">
        <v>70</v>
      </c>
      <c r="I19" s="17">
        <v>0.31887467780000001</v>
      </c>
      <c r="J19" s="1">
        <v>0.23819159509999999</v>
      </c>
      <c r="K19" s="1">
        <v>0.20037732450000001</v>
      </c>
      <c r="L19" s="1">
        <v>0.11771566379999999</v>
      </c>
      <c r="M19" s="34">
        <v>0.1248407389</v>
      </c>
    </row>
    <row r="20" spans="1:13">
      <c r="A20" s="315" t="s">
        <v>71</v>
      </c>
      <c r="B20" s="31">
        <v>0.96441252420000001</v>
      </c>
      <c r="C20" s="32">
        <v>4.5190444999999996E-3</v>
      </c>
      <c r="D20" s="32">
        <v>1.5413169799999999E-2</v>
      </c>
      <c r="E20" s="32">
        <v>8.7153001999999997E-3</v>
      </c>
      <c r="F20" s="33">
        <v>6.9399613000000002E-3</v>
      </c>
      <c r="H20" s="320" t="s">
        <v>71</v>
      </c>
      <c r="I20" s="17">
        <v>0.15492385880000001</v>
      </c>
      <c r="J20" s="1">
        <v>0.1846229301</v>
      </c>
      <c r="K20" s="1">
        <v>0.26469851560000002</v>
      </c>
      <c r="L20" s="1">
        <v>0.26575560529999998</v>
      </c>
      <c r="M20" s="34">
        <v>0.12999909009999999</v>
      </c>
    </row>
    <row r="21" spans="1:13">
      <c r="A21" s="315" t="s">
        <v>72</v>
      </c>
      <c r="B21" s="31">
        <v>0.98935185189999997</v>
      </c>
      <c r="C21" s="32">
        <v>1.8518518999999999E-3</v>
      </c>
      <c r="D21" s="32">
        <v>4.6296295999999999E-3</v>
      </c>
      <c r="E21" s="32">
        <v>2.7777778000000002E-3</v>
      </c>
      <c r="F21" s="33">
        <v>1.3888889000000001E-3</v>
      </c>
      <c r="H21" s="320" t="s">
        <v>72</v>
      </c>
      <c r="I21" s="17">
        <v>0.3802462532</v>
      </c>
      <c r="J21" s="1">
        <v>0.31578566590000001</v>
      </c>
      <c r="K21" s="1">
        <v>0.1762328863</v>
      </c>
      <c r="L21" s="1">
        <v>7.8601867199999995E-2</v>
      </c>
      <c r="M21" s="34">
        <v>4.9133327400000003E-2</v>
      </c>
    </row>
    <row r="22" spans="1:13">
      <c r="A22" s="315" t="s">
        <v>73</v>
      </c>
      <c r="B22" s="31">
        <v>0.97823629170000004</v>
      </c>
      <c r="C22" s="32">
        <v>2.2611645000000001E-3</v>
      </c>
      <c r="D22" s="32">
        <v>9.6099490999999992E-3</v>
      </c>
      <c r="E22" s="32">
        <v>7.3487845999999999E-3</v>
      </c>
      <c r="F22" s="33">
        <v>2.5438101000000001E-3</v>
      </c>
      <c r="H22" s="320" t="s">
        <v>73</v>
      </c>
      <c r="I22" s="17">
        <v>0.1092760091</v>
      </c>
      <c r="J22" s="1">
        <v>0.20188643149999999</v>
      </c>
      <c r="K22" s="1">
        <v>0.3334473523</v>
      </c>
      <c r="L22" s="1">
        <v>0.3011535239</v>
      </c>
      <c r="M22" s="34">
        <v>5.4236683199999997E-2</v>
      </c>
    </row>
    <row r="23" spans="1:13" ht="14.25" customHeight="1">
      <c r="A23" s="315" t="s">
        <v>74</v>
      </c>
      <c r="B23" s="31">
        <v>0.63587786260000001</v>
      </c>
      <c r="C23" s="32">
        <v>9.8473282400000001E-2</v>
      </c>
      <c r="D23" s="32">
        <v>0.13740458019999999</v>
      </c>
      <c r="E23" s="32">
        <v>8.09160305E-2</v>
      </c>
      <c r="F23" s="33">
        <v>4.7328244300000002E-2</v>
      </c>
      <c r="H23" s="320" t="s">
        <v>74</v>
      </c>
      <c r="I23" s="17">
        <v>0.34173330089999998</v>
      </c>
      <c r="J23" s="1">
        <v>0.13883457220000001</v>
      </c>
      <c r="K23" s="1">
        <v>0.1379457305</v>
      </c>
      <c r="L23" s="1">
        <v>0.12671804219999999</v>
      </c>
      <c r="M23" s="34">
        <v>0.2547683543</v>
      </c>
    </row>
    <row r="24" spans="1:13">
      <c r="A24" s="315" t="s">
        <v>75</v>
      </c>
      <c r="B24" s="31">
        <v>0.89885346320000004</v>
      </c>
      <c r="C24" s="32">
        <v>2.4187215299999999E-2</v>
      </c>
      <c r="D24" s="32">
        <v>4.4604994500000002E-2</v>
      </c>
      <c r="E24" s="32">
        <v>1.39783257E-2</v>
      </c>
      <c r="F24" s="33">
        <v>1.83760013E-2</v>
      </c>
      <c r="H24" s="320" t="s">
        <v>75</v>
      </c>
      <c r="I24" s="17">
        <v>0.273144157</v>
      </c>
      <c r="J24" s="1">
        <v>0.168498275</v>
      </c>
      <c r="K24" s="1">
        <v>0.18785297370000001</v>
      </c>
      <c r="L24" s="1">
        <v>0.1204730403</v>
      </c>
      <c r="M24" s="34">
        <v>0.25003155399999999</v>
      </c>
    </row>
    <row r="25" spans="1:13">
      <c r="A25" s="315" t="s">
        <v>76</v>
      </c>
      <c r="B25" s="31">
        <v>0.66640776700000004</v>
      </c>
      <c r="C25" s="32">
        <v>0.1105501618</v>
      </c>
      <c r="D25" s="32">
        <v>0.1008414239</v>
      </c>
      <c r="E25" s="32">
        <v>4.7766990299999999E-2</v>
      </c>
      <c r="F25" s="33">
        <v>7.4433657E-2</v>
      </c>
      <c r="H25" s="320" t="s">
        <v>76</v>
      </c>
      <c r="I25" s="17">
        <v>0.40751522950000002</v>
      </c>
      <c r="J25" s="1">
        <v>0.1828225778</v>
      </c>
      <c r="K25" s="1">
        <v>0.1307281867</v>
      </c>
      <c r="L25" s="1">
        <v>0.1147941327</v>
      </c>
      <c r="M25" s="34">
        <v>0.1641398734</v>
      </c>
    </row>
    <row r="26" spans="1:13">
      <c r="A26" s="315" t="s">
        <v>77</v>
      </c>
      <c r="B26" s="31">
        <v>0.97343358400000002</v>
      </c>
      <c r="C26" s="32">
        <v>5.9314954000000003E-3</v>
      </c>
      <c r="D26" s="32">
        <v>1.1695906400000001E-2</v>
      </c>
      <c r="E26" s="32">
        <v>6.7669173000000004E-3</v>
      </c>
      <c r="F26" s="33">
        <v>2.1720969E-3</v>
      </c>
      <c r="H26" s="320" t="s">
        <v>77</v>
      </c>
      <c r="I26" s="17">
        <v>0.1607390253</v>
      </c>
      <c r="J26" s="1">
        <v>0.2192989961</v>
      </c>
      <c r="K26" s="1">
        <v>0.18702184099999999</v>
      </c>
      <c r="L26" s="1">
        <v>0.2435743638</v>
      </c>
      <c r="M26" s="34">
        <v>0.1893657738</v>
      </c>
    </row>
    <row r="27" spans="1:13">
      <c r="A27" s="315" t="s">
        <v>78</v>
      </c>
      <c r="B27" s="31">
        <v>0.96981331920000002</v>
      </c>
      <c r="C27" s="32">
        <v>6.2226929999999996E-3</v>
      </c>
      <c r="D27" s="32">
        <v>1.15186019E-2</v>
      </c>
      <c r="E27" s="32">
        <v>6.6198860999999998E-3</v>
      </c>
      <c r="F27" s="33">
        <v>5.8254997999999999E-3</v>
      </c>
      <c r="H27" s="320" t="s">
        <v>78</v>
      </c>
      <c r="I27" s="17">
        <v>0.3457292535</v>
      </c>
      <c r="J27" s="1">
        <v>0.3099321498</v>
      </c>
      <c r="K27" s="1">
        <v>0.15555411620000001</v>
      </c>
      <c r="L27" s="1">
        <v>7.9888549899999994E-2</v>
      </c>
      <c r="M27" s="34">
        <v>0.1088959306</v>
      </c>
    </row>
    <row r="28" spans="1:13" ht="15.75" thickBot="1">
      <c r="A28" s="316" t="s">
        <v>79</v>
      </c>
      <c r="B28" s="35">
        <v>0.94003156229999996</v>
      </c>
      <c r="C28" s="36">
        <v>7.0138524000000002E-3</v>
      </c>
      <c r="D28" s="36">
        <v>2.45484833E-2</v>
      </c>
      <c r="E28" s="36">
        <v>1.36770121E-2</v>
      </c>
      <c r="F28" s="37">
        <v>1.472909E-2</v>
      </c>
      <c r="H28" s="321" t="s">
        <v>79</v>
      </c>
      <c r="I28" s="22">
        <v>0.22848636959999999</v>
      </c>
      <c r="J28" s="23">
        <v>0.24298823550000001</v>
      </c>
      <c r="K28" s="23">
        <v>0.18451421330000001</v>
      </c>
      <c r="L28" s="23">
        <v>0.18537034399999999</v>
      </c>
      <c r="M28" s="38">
        <v>0.1586408376</v>
      </c>
    </row>
    <row r="30" spans="1:13" ht="15.75" thickBot="1"/>
    <row r="31" spans="1:13" ht="15.75" thickBot="1">
      <c r="B31" s="374" t="s">
        <v>8</v>
      </c>
      <c r="C31" s="375"/>
      <c r="D31" s="376"/>
      <c r="E31" s="374" t="s">
        <v>130</v>
      </c>
      <c r="F31" s="375"/>
      <c r="G31" s="376"/>
      <c r="H31" s="377" t="s">
        <v>166</v>
      </c>
      <c r="I31" s="375"/>
      <c r="J31" s="376"/>
    </row>
    <row r="32" spans="1:13" ht="15.75" thickBot="1">
      <c r="A32" s="11" t="s">
        <v>80</v>
      </c>
      <c r="B32" s="26" t="s">
        <v>98</v>
      </c>
      <c r="C32" s="27" t="s">
        <v>99</v>
      </c>
      <c r="D32" s="28" t="s">
        <v>100</v>
      </c>
      <c r="E32" s="26" t="s">
        <v>98</v>
      </c>
      <c r="F32" s="27" t="s">
        <v>99</v>
      </c>
      <c r="G32" s="28" t="s">
        <v>100</v>
      </c>
      <c r="H32" s="27" t="s">
        <v>98</v>
      </c>
      <c r="I32" s="27" t="s">
        <v>99</v>
      </c>
      <c r="J32" s="28" t="s">
        <v>100</v>
      </c>
    </row>
    <row r="33" spans="1:25" ht="15" customHeight="1">
      <c r="A33" s="314" t="s">
        <v>68</v>
      </c>
      <c r="B33" s="271">
        <v>0.93</v>
      </c>
      <c r="C33" s="272">
        <v>0.93</v>
      </c>
      <c r="D33" s="274">
        <v>0.86</v>
      </c>
      <c r="E33" s="271">
        <v>0.96</v>
      </c>
      <c r="F33" s="272">
        <v>0.95</v>
      </c>
      <c r="G33" s="274">
        <v>0.9</v>
      </c>
      <c r="H33" s="273">
        <v>0.95</v>
      </c>
      <c r="I33" s="272">
        <v>0.93</v>
      </c>
      <c r="J33" s="274">
        <v>0.89</v>
      </c>
    </row>
    <row r="34" spans="1:25">
      <c r="A34" s="315" t="s">
        <v>69</v>
      </c>
      <c r="B34" s="275">
        <v>0.91</v>
      </c>
      <c r="C34" s="276">
        <v>0.93</v>
      </c>
      <c r="D34" s="278">
        <v>0.87</v>
      </c>
      <c r="E34" s="275">
        <v>0.91</v>
      </c>
      <c r="F34" s="276">
        <v>0.94</v>
      </c>
      <c r="G34" s="278">
        <v>0.87</v>
      </c>
      <c r="H34" s="277">
        <v>0.95</v>
      </c>
      <c r="I34" s="276">
        <v>0.93</v>
      </c>
      <c r="J34" s="278">
        <v>0.87</v>
      </c>
      <c r="M34" s="39"/>
      <c r="O34" s="39"/>
    </row>
    <row r="35" spans="1:25">
      <c r="A35" s="315" t="s">
        <v>70</v>
      </c>
      <c r="B35" s="275">
        <v>0.95</v>
      </c>
      <c r="C35" s="276">
        <v>0.94</v>
      </c>
      <c r="D35" s="278">
        <v>0.87</v>
      </c>
      <c r="E35" s="275">
        <v>0.97</v>
      </c>
      <c r="F35" s="276">
        <v>0.92</v>
      </c>
      <c r="G35" s="278">
        <v>0.87</v>
      </c>
      <c r="H35" s="277">
        <v>0.92</v>
      </c>
      <c r="I35" s="276">
        <v>0.93</v>
      </c>
      <c r="J35" s="278">
        <v>0.85</v>
      </c>
      <c r="M35" s="39"/>
      <c r="O35" s="39"/>
    </row>
    <row r="36" spans="1:25">
      <c r="A36" s="315" t="s">
        <v>71</v>
      </c>
      <c r="B36" s="275">
        <v>0.92</v>
      </c>
      <c r="C36" s="276">
        <v>0.95</v>
      </c>
      <c r="D36" s="278">
        <v>0.88</v>
      </c>
      <c r="E36" s="275">
        <v>0.92</v>
      </c>
      <c r="F36" s="276">
        <v>0.93</v>
      </c>
      <c r="G36" s="278">
        <v>0.85</v>
      </c>
      <c r="H36" s="277">
        <v>0.92</v>
      </c>
      <c r="I36" s="276">
        <v>0.9</v>
      </c>
      <c r="J36" s="278">
        <v>0.82</v>
      </c>
      <c r="M36" s="39"/>
      <c r="O36" s="39"/>
    </row>
    <row r="37" spans="1:25" ht="15" customHeight="1">
      <c r="A37" s="315" t="s">
        <v>72</v>
      </c>
      <c r="B37" s="275">
        <v>0.9</v>
      </c>
      <c r="C37" s="276">
        <v>0.86</v>
      </c>
      <c r="D37" s="278">
        <v>0.78</v>
      </c>
      <c r="E37" s="275">
        <v>0.92</v>
      </c>
      <c r="F37" s="276">
        <v>0.92</v>
      </c>
      <c r="G37" s="278">
        <v>0.85</v>
      </c>
      <c r="H37" s="277">
        <v>0.91</v>
      </c>
      <c r="I37" s="276">
        <v>0.9</v>
      </c>
      <c r="J37" s="278">
        <v>0.82</v>
      </c>
      <c r="N37" s="39"/>
      <c r="P37" s="39"/>
    </row>
    <row r="38" spans="1:25">
      <c r="A38" s="315" t="s">
        <v>73</v>
      </c>
      <c r="B38" s="275">
        <v>0.92</v>
      </c>
      <c r="C38" s="276">
        <v>0.95</v>
      </c>
      <c r="D38" s="278">
        <v>0.89</v>
      </c>
      <c r="E38" s="275">
        <v>0.92</v>
      </c>
      <c r="F38" s="276">
        <v>0.95</v>
      </c>
      <c r="G38" s="278">
        <v>0.88</v>
      </c>
      <c r="H38" s="277">
        <v>0.92</v>
      </c>
      <c r="I38" s="276">
        <v>0.93</v>
      </c>
      <c r="J38" s="278">
        <v>0.87</v>
      </c>
      <c r="N38" s="39"/>
      <c r="P38" s="39"/>
      <c r="Q38" s="39"/>
    </row>
    <row r="39" spans="1:25" ht="15" customHeight="1">
      <c r="A39" s="315" t="s">
        <v>74</v>
      </c>
      <c r="B39" s="275">
        <v>0.96</v>
      </c>
      <c r="C39" s="276">
        <v>0.94</v>
      </c>
      <c r="D39" s="278">
        <v>0.9</v>
      </c>
      <c r="E39" s="275">
        <v>0.92</v>
      </c>
      <c r="F39" s="276">
        <v>0.94</v>
      </c>
      <c r="G39" s="278">
        <v>0.86</v>
      </c>
      <c r="H39" s="277">
        <v>0.9</v>
      </c>
      <c r="I39" s="276">
        <v>0.94</v>
      </c>
      <c r="J39" s="278">
        <v>0.85</v>
      </c>
      <c r="N39" s="39"/>
      <c r="P39" s="39"/>
    </row>
    <row r="40" spans="1:25" ht="15" customHeight="1">
      <c r="A40" s="315" t="s">
        <v>75</v>
      </c>
      <c r="B40" s="275">
        <v>0.92</v>
      </c>
      <c r="C40" s="276">
        <v>0.93</v>
      </c>
      <c r="D40" s="278">
        <v>0.86</v>
      </c>
      <c r="E40" s="275">
        <v>0.93</v>
      </c>
      <c r="F40" s="276">
        <v>0.93</v>
      </c>
      <c r="G40" s="278">
        <v>0.87</v>
      </c>
      <c r="H40" s="277">
        <v>0.89</v>
      </c>
      <c r="I40" s="276">
        <v>0.93</v>
      </c>
      <c r="J40" s="278">
        <v>0.85</v>
      </c>
      <c r="N40" s="39"/>
      <c r="P40" s="39"/>
    </row>
    <row r="41" spans="1:25">
      <c r="A41" s="315" t="s">
        <v>76</v>
      </c>
      <c r="B41" s="275">
        <v>0.93</v>
      </c>
      <c r="C41" s="276">
        <v>0.95</v>
      </c>
      <c r="D41" s="278">
        <v>0.89</v>
      </c>
      <c r="E41" s="275">
        <v>0.93</v>
      </c>
      <c r="F41" s="276">
        <v>0.94</v>
      </c>
      <c r="G41" s="322">
        <v>0.9</v>
      </c>
      <c r="H41" s="277">
        <v>0.93</v>
      </c>
      <c r="I41" s="276">
        <v>0.95</v>
      </c>
      <c r="J41" s="278">
        <v>0.91</v>
      </c>
    </row>
    <row r="42" spans="1:25">
      <c r="A42" s="315" t="s">
        <v>77</v>
      </c>
      <c r="B42" s="275">
        <v>0.9</v>
      </c>
      <c r="C42" s="276">
        <v>0.95</v>
      </c>
      <c r="D42" s="278">
        <v>0.85</v>
      </c>
      <c r="E42" s="275">
        <v>0.93</v>
      </c>
      <c r="F42" s="276">
        <v>0.94</v>
      </c>
      <c r="G42" s="278">
        <v>0.85</v>
      </c>
      <c r="H42" s="277">
        <v>0.88</v>
      </c>
      <c r="I42" s="276">
        <v>0.94</v>
      </c>
      <c r="J42" s="278">
        <v>0.81</v>
      </c>
      <c r="M42" s="39"/>
      <c r="O42" s="39"/>
    </row>
    <row r="43" spans="1:25">
      <c r="A43" s="315" t="s">
        <v>78</v>
      </c>
      <c r="B43" s="275">
        <v>0.89</v>
      </c>
      <c r="C43" s="276">
        <v>0.93</v>
      </c>
      <c r="D43" s="278">
        <v>0.83</v>
      </c>
      <c r="E43" s="275">
        <v>0.91</v>
      </c>
      <c r="F43" s="276">
        <v>0.93</v>
      </c>
      <c r="G43" s="278">
        <v>0.84</v>
      </c>
      <c r="H43" s="277">
        <v>0.91</v>
      </c>
      <c r="I43" s="276">
        <v>0.94</v>
      </c>
      <c r="J43" s="278">
        <v>0.85</v>
      </c>
      <c r="M43" s="39"/>
      <c r="O43" s="39"/>
    </row>
    <row r="44" spans="1:25" ht="15.75" thickBot="1">
      <c r="A44" s="316" t="s">
        <v>79</v>
      </c>
      <c r="B44" s="279">
        <v>0.92</v>
      </c>
      <c r="C44" s="280">
        <v>0.91</v>
      </c>
      <c r="D44" s="282">
        <v>0.83</v>
      </c>
      <c r="E44" s="279">
        <v>0.95</v>
      </c>
      <c r="F44" s="280">
        <v>0.92</v>
      </c>
      <c r="G44" s="282">
        <v>0.84</v>
      </c>
      <c r="H44" s="281">
        <v>0.96</v>
      </c>
      <c r="I44" s="280">
        <v>0.91</v>
      </c>
      <c r="J44" s="282">
        <v>0.86</v>
      </c>
      <c r="M44" s="39"/>
      <c r="O44" s="39"/>
    </row>
    <row r="45" spans="1:25" ht="15" customHeight="1">
      <c r="A45" s="40"/>
      <c r="B45" s="40"/>
      <c r="C45" s="40"/>
      <c r="D45" s="40"/>
      <c r="E45" s="40"/>
      <c r="F45" s="40"/>
      <c r="G45" s="40"/>
      <c r="N45" s="39"/>
      <c r="P45" s="39"/>
    </row>
    <row r="46" spans="1:25" ht="15.75" thickBot="1">
      <c r="A46" s="40" t="s">
        <v>101</v>
      </c>
      <c r="B46" s="40"/>
      <c r="C46" s="40"/>
      <c r="D46" s="40"/>
      <c r="E46" s="40"/>
      <c r="F46" s="40"/>
      <c r="G46" s="40"/>
      <c r="N46" s="39"/>
      <c r="P46" s="39"/>
    </row>
    <row r="47" spans="1:25" ht="15.75" thickBot="1">
      <c r="A47" s="12" t="s">
        <v>80</v>
      </c>
      <c r="B47" s="41" t="s">
        <v>29</v>
      </c>
      <c r="C47" s="42" t="s">
        <v>30</v>
      </c>
      <c r="D47" s="43" t="s">
        <v>31</v>
      </c>
      <c r="E47" s="43" t="s">
        <v>32</v>
      </c>
      <c r="F47" s="43" t="s">
        <v>33</v>
      </c>
      <c r="G47" s="43" t="s">
        <v>34</v>
      </c>
      <c r="H47" s="43" t="s">
        <v>35</v>
      </c>
      <c r="I47" s="43" t="s">
        <v>36</v>
      </c>
      <c r="J47" s="43" t="s">
        <v>37</v>
      </c>
      <c r="K47" s="43" t="s">
        <v>38</v>
      </c>
      <c r="L47" s="43" t="s">
        <v>39</v>
      </c>
      <c r="M47" s="43" t="s">
        <v>40</v>
      </c>
      <c r="N47" s="43" t="s">
        <v>41</v>
      </c>
      <c r="O47" s="43" t="s">
        <v>42</v>
      </c>
      <c r="P47" s="43" t="s">
        <v>43</v>
      </c>
      <c r="Q47" s="43" t="s">
        <v>44</v>
      </c>
      <c r="R47" s="43" t="s">
        <v>45</v>
      </c>
      <c r="S47" s="43" t="s">
        <v>46</v>
      </c>
      <c r="T47" s="43" t="s">
        <v>47</v>
      </c>
      <c r="U47" s="43" t="s">
        <v>48</v>
      </c>
      <c r="V47" s="43" t="s">
        <v>49</v>
      </c>
      <c r="W47" s="43" t="s">
        <v>50</v>
      </c>
      <c r="X47" s="43" t="s">
        <v>51</v>
      </c>
      <c r="Y47" s="44" t="s">
        <v>52</v>
      </c>
    </row>
    <row r="48" spans="1:25" ht="15" customHeight="1">
      <c r="A48" s="323" t="s">
        <v>68</v>
      </c>
      <c r="B48" s="45">
        <v>0.86</v>
      </c>
      <c r="C48" s="46">
        <v>0.46</v>
      </c>
      <c r="D48" s="46">
        <v>0.85</v>
      </c>
      <c r="E48" s="46">
        <v>0.79</v>
      </c>
      <c r="F48" s="46">
        <v>0.79</v>
      </c>
      <c r="G48" s="46">
        <v>0.89</v>
      </c>
      <c r="H48" s="46">
        <v>0.87</v>
      </c>
      <c r="I48" s="46">
        <v>0.93</v>
      </c>
      <c r="J48" s="46">
        <v>0.88</v>
      </c>
      <c r="K48" s="46">
        <v>0.84</v>
      </c>
      <c r="L48" s="46">
        <v>0.83</v>
      </c>
      <c r="M48" s="46">
        <v>0.88</v>
      </c>
      <c r="N48" s="46">
        <v>0.96</v>
      </c>
      <c r="O48" s="46">
        <v>0.85</v>
      </c>
      <c r="P48" s="46" t="s">
        <v>205</v>
      </c>
      <c r="Q48" s="46" t="s">
        <v>206</v>
      </c>
      <c r="R48" s="46" t="s">
        <v>205</v>
      </c>
      <c r="S48" s="46" t="s">
        <v>205</v>
      </c>
      <c r="T48" s="46">
        <v>0.88</v>
      </c>
      <c r="U48" s="46" t="s">
        <v>206</v>
      </c>
      <c r="V48" s="46" t="s">
        <v>205</v>
      </c>
      <c r="W48" s="46">
        <v>0.87</v>
      </c>
      <c r="X48" s="46" t="s">
        <v>205</v>
      </c>
      <c r="Y48" s="324">
        <v>0.73</v>
      </c>
    </row>
    <row r="49" spans="1:25">
      <c r="A49" s="325" t="s">
        <v>69</v>
      </c>
      <c r="B49" s="47">
        <v>0.83</v>
      </c>
      <c r="C49" s="48">
        <v>0.85</v>
      </c>
      <c r="D49" s="48">
        <v>0.8</v>
      </c>
      <c r="E49" s="48">
        <v>0.86</v>
      </c>
      <c r="F49" s="48">
        <v>0.85</v>
      </c>
      <c r="G49" s="48">
        <v>0.84</v>
      </c>
      <c r="H49" s="48">
        <v>0.85</v>
      </c>
      <c r="I49" s="48" t="s">
        <v>205</v>
      </c>
      <c r="J49" s="48">
        <v>0.81</v>
      </c>
      <c r="K49" s="48">
        <v>0.92</v>
      </c>
      <c r="L49" s="48">
        <v>0.88</v>
      </c>
      <c r="M49" s="48">
        <v>0.87</v>
      </c>
      <c r="N49" s="48">
        <v>0.88</v>
      </c>
      <c r="O49" s="48">
        <v>0.87</v>
      </c>
      <c r="P49" s="48">
        <v>0.86</v>
      </c>
      <c r="Q49" s="48">
        <v>0.86</v>
      </c>
      <c r="R49" s="48">
        <v>0.9</v>
      </c>
      <c r="S49" s="48" t="s">
        <v>205</v>
      </c>
      <c r="T49" s="48">
        <v>0.83</v>
      </c>
      <c r="U49" s="48" t="s">
        <v>205</v>
      </c>
      <c r="V49" s="48" t="s">
        <v>205</v>
      </c>
      <c r="W49" s="48">
        <v>0.83</v>
      </c>
      <c r="X49" s="48" t="s">
        <v>205</v>
      </c>
      <c r="Y49" s="326">
        <v>0.74</v>
      </c>
    </row>
    <row r="50" spans="1:25">
      <c r="A50" s="325" t="s">
        <v>70</v>
      </c>
      <c r="B50" s="47">
        <v>0.85</v>
      </c>
      <c r="C50" s="48">
        <v>0.86</v>
      </c>
      <c r="D50" s="48">
        <v>0.84</v>
      </c>
      <c r="E50" s="48">
        <v>0.81</v>
      </c>
      <c r="F50" s="48">
        <v>0.75</v>
      </c>
      <c r="G50" s="48">
        <v>0.86</v>
      </c>
      <c r="H50" s="48">
        <v>0.83</v>
      </c>
      <c r="I50" s="48">
        <v>0.95</v>
      </c>
      <c r="J50" s="48">
        <v>0.82</v>
      </c>
      <c r="K50" s="48">
        <v>0.85</v>
      </c>
      <c r="L50" s="48">
        <v>0.93</v>
      </c>
      <c r="M50" s="48">
        <v>0.89</v>
      </c>
      <c r="N50" s="48">
        <v>0.9</v>
      </c>
      <c r="O50" s="48">
        <v>0.88</v>
      </c>
      <c r="P50" s="48">
        <v>0.89</v>
      </c>
      <c r="Q50" s="48">
        <v>0.84</v>
      </c>
      <c r="R50" s="48">
        <v>0.9</v>
      </c>
      <c r="S50" s="48" t="s">
        <v>205</v>
      </c>
      <c r="T50" s="48">
        <v>0.94</v>
      </c>
      <c r="U50" s="48">
        <v>0.97</v>
      </c>
      <c r="V50" s="48">
        <v>1</v>
      </c>
      <c r="W50" s="48">
        <v>0.93</v>
      </c>
      <c r="X50" s="48">
        <v>0.93</v>
      </c>
      <c r="Y50" s="326">
        <v>0.87</v>
      </c>
    </row>
    <row r="51" spans="1:25">
      <c r="A51" s="325" t="s">
        <v>71</v>
      </c>
      <c r="B51" s="47">
        <v>0.79</v>
      </c>
      <c r="C51" s="48">
        <v>0.76</v>
      </c>
      <c r="D51" s="48">
        <v>0.84</v>
      </c>
      <c r="E51" s="48">
        <v>0.81</v>
      </c>
      <c r="F51" s="48">
        <v>0.82</v>
      </c>
      <c r="G51" s="48">
        <v>0.8</v>
      </c>
      <c r="H51" s="48">
        <v>0.87</v>
      </c>
      <c r="I51" s="48">
        <v>0.84</v>
      </c>
      <c r="J51" s="48">
        <v>0.85</v>
      </c>
      <c r="K51" s="48">
        <v>0.9</v>
      </c>
      <c r="L51" s="48">
        <v>0.83</v>
      </c>
      <c r="M51" s="48">
        <v>0.87</v>
      </c>
      <c r="N51" s="48">
        <v>0.87</v>
      </c>
      <c r="O51" s="48">
        <v>0.87</v>
      </c>
      <c r="P51" s="48">
        <v>0.83</v>
      </c>
      <c r="Q51" s="48">
        <v>0.82</v>
      </c>
      <c r="R51" s="48">
        <v>0.89</v>
      </c>
      <c r="S51" s="48">
        <v>0.79</v>
      </c>
      <c r="T51" s="48">
        <v>0.78</v>
      </c>
      <c r="U51" s="48" t="s">
        <v>206</v>
      </c>
      <c r="V51" s="48" t="s">
        <v>206</v>
      </c>
      <c r="W51" s="48">
        <v>0.75</v>
      </c>
      <c r="X51" s="48">
        <v>0.86</v>
      </c>
      <c r="Y51" s="326">
        <v>0.85</v>
      </c>
    </row>
    <row r="52" spans="1:25" ht="15" customHeight="1">
      <c r="A52" s="325" t="s">
        <v>72</v>
      </c>
      <c r="B52" s="47">
        <v>0.8</v>
      </c>
      <c r="C52" s="48">
        <v>0.87</v>
      </c>
      <c r="D52" s="48" t="s">
        <v>205</v>
      </c>
      <c r="E52" s="48">
        <v>0.87</v>
      </c>
      <c r="F52" s="48">
        <v>0.88</v>
      </c>
      <c r="G52" s="48">
        <v>0.92</v>
      </c>
      <c r="H52" s="48">
        <v>0.84</v>
      </c>
      <c r="I52" s="48" t="s">
        <v>205</v>
      </c>
      <c r="J52" s="48">
        <v>0.84</v>
      </c>
      <c r="K52" s="48" t="s">
        <v>205</v>
      </c>
      <c r="L52" s="48">
        <v>0.83</v>
      </c>
      <c r="M52" s="48">
        <v>0.86</v>
      </c>
      <c r="N52" s="48">
        <v>0.85</v>
      </c>
      <c r="O52" s="48">
        <v>0.86</v>
      </c>
      <c r="P52" s="48">
        <v>0.94</v>
      </c>
      <c r="Q52" s="48">
        <v>0.91</v>
      </c>
      <c r="R52" s="48">
        <v>0.91</v>
      </c>
      <c r="S52" s="48" t="s">
        <v>206</v>
      </c>
      <c r="T52" s="48">
        <v>0.8</v>
      </c>
      <c r="U52" s="48" t="s">
        <v>205</v>
      </c>
      <c r="V52" s="48" t="s">
        <v>205</v>
      </c>
      <c r="W52" s="48">
        <v>0.83</v>
      </c>
      <c r="X52" s="48">
        <v>0.78</v>
      </c>
      <c r="Y52" s="326">
        <v>0.87</v>
      </c>
    </row>
    <row r="53" spans="1:25">
      <c r="A53" s="325" t="s">
        <v>73</v>
      </c>
      <c r="B53" s="47">
        <v>0.82</v>
      </c>
      <c r="C53" s="48">
        <v>0.75</v>
      </c>
      <c r="D53" s="48">
        <v>0.82</v>
      </c>
      <c r="E53" s="48">
        <v>0.8</v>
      </c>
      <c r="F53" s="48">
        <v>0.78</v>
      </c>
      <c r="G53" s="48">
        <v>0.88</v>
      </c>
      <c r="H53" s="48">
        <v>0.81</v>
      </c>
      <c r="I53" s="48" t="s">
        <v>205</v>
      </c>
      <c r="J53" s="48">
        <v>0.77</v>
      </c>
      <c r="K53" s="48">
        <v>0.92</v>
      </c>
      <c r="L53" s="48">
        <v>0.8</v>
      </c>
      <c r="M53" s="48">
        <v>0.82</v>
      </c>
      <c r="N53" s="48">
        <v>0.87</v>
      </c>
      <c r="O53" s="48">
        <v>0.8</v>
      </c>
      <c r="P53" s="48">
        <v>0.87</v>
      </c>
      <c r="Q53" s="48">
        <v>0.73</v>
      </c>
      <c r="R53" s="48">
        <v>0.82</v>
      </c>
      <c r="S53" s="48" t="s">
        <v>205</v>
      </c>
      <c r="T53" s="48">
        <v>0.87</v>
      </c>
      <c r="U53" s="48" t="s">
        <v>205</v>
      </c>
      <c r="V53" s="48" t="s">
        <v>205</v>
      </c>
      <c r="W53" s="48">
        <v>0.87</v>
      </c>
      <c r="X53" s="48" t="s">
        <v>205</v>
      </c>
      <c r="Y53" s="326">
        <v>0.86</v>
      </c>
    </row>
    <row r="54" spans="1:25" ht="15" customHeight="1">
      <c r="A54" s="325" t="s">
        <v>74</v>
      </c>
      <c r="B54" s="47">
        <v>0.89</v>
      </c>
      <c r="C54" s="48">
        <v>0.88</v>
      </c>
      <c r="D54" s="48" t="s">
        <v>205</v>
      </c>
      <c r="E54" s="48">
        <v>0.75</v>
      </c>
      <c r="F54" s="48" t="s">
        <v>205</v>
      </c>
      <c r="G54" s="48">
        <v>0.85</v>
      </c>
      <c r="H54" s="48" t="s">
        <v>205</v>
      </c>
      <c r="I54" s="48" t="s">
        <v>205</v>
      </c>
      <c r="J54" s="48" t="s">
        <v>205</v>
      </c>
      <c r="K54" s="48" t="s">
        <v>205</v>
      </c>
      <c r="L54" s="48">
        <v>0.84</v>
      </c>
      <c r="M54" s="48">
        <v>0.86</v>
      </c>
      <c r="N54" s="48">
        <v>0.9</v>
      </c>
      <c r="O54" s="48">
        <v>0.85</v>
      </c>
      <c r="P54" s="48">
        <v>0.85</v>
      </c>
      <c r="Q54" s="48">
        <v>0.86</v>
      </c>
      <c r="R54" s="48">
        <v>0.88</v>
      </c>
      <c r="S54" s="48" t="s">
        <v>205</v>
      </c>
      <c r="T54" s="48" t="s">
        <v>205</v>
      </c>
      <c r="U54" s="48" t="s">
        <v>205</v>
      </c>
      <c r="V54" s="48" t="s">
        <v>205</v>
      </c>
      <c r="W54" s="48" t="s">
        <v>205</v>
      </c>
      <c r="X54" s="48" t="s">
        <v>205</v>
      </c>
      <c r="Y54" s="326">
        <v>0.82</v>
      </c>
    </row>
    <row r="55" spans="1:25">
      <c r="A55" s="325" t="s">
        <v>75</v>
      </c>
      <c r="B55" s="47">
        <v>0.81</v>
      </c>
      <c r="C55" s="48">
        <v>0.87</v>
      </c>
      <c r="D55" s="48" t="s">
        <v>205</v>
      </c>
      <c r="E55" s="48">
        <v>0.8</v>
      </c>
      <c r="F55" s="48">
        <v>0.79</v>
      </c>
      <c r="G55" s="48">
        <v>0.78</v>
      </c>
      <c r="H55" s="48">
        <v>0.8</v>
      </c>
      <c r="I55" s="48" t="s">
        <v>205</v>
      </c>
      <c r="J55" s="48">
        <v>0.74</v>
      </c>
      <c r="K55" s="48">
        <v>0.88</v>
      </c>
      <c r="L55" s="48">
        <v>0.86</v>
      </c>
      <c r="M55" s="48">
        <v>0.81</v>
      </c>
      <c r="N55" s="48">
        <v>0.81</v>
      </c>
      <c r="O55" s="48">
        <v>0.82</v>
      </c>
      <c r="P55" s="48">
        <v>0.91</v>
      </c>
      <c r="Q55" s="48">
        <v>0.89</v>
      </c>
      <c r="R55" s="48">
        <v>0.9</v>
      </c>
      <c r="S55" s="48" t="s">
        <v>205</v>
      </c>
      <c r="T55" s="48">
        <v>0.74</v>
      </c>
      <c r="U55" s="48">
        <v>0.92</v>
      </c>
      <c r="V55" s="48" t="s">
        <v>205</v>
      </c>
      <c r="W55" s="48">
        <v>0.76</v>
      </c>
      <c r="X55" s="48">
        <v>0.66</v>
      </c>
      <c r="Y55" s="326">
        <v>0.86</v>
      </c>
    </row>
    <row r="56" spans="1:25">
      <c r="A56" s="325" t="s">
        <v>76</v>
      </c>
      <c r="B56" s="47">
        <v>0.83</v>
      </c>
      <c r="C56" s="48">
        <v>0.84</v>
      </c>
      <c r="D56" s="48" t="s">
        <v>205</v>
      </c>
      <c r="E56" s="48">
        <v>0.74</v>
      </c>
      <c r="F56" s="48">
        <v>0.88</v>
      </c>
      <c r="G56" s="48">
        <v>0.77</v>
      </c>
      <c r="H56" s="48">
        <v>0.84</v>
      </c>
      <c r="I56" s="48">
        <v>0.94</v>
      </c>
      <c r="J56" s="48">
        <v>0.84</v>
      </c>
      <c r="K56" s="48">
        <v>0.79</v>
      </c>
      <c r="L56" s="48">
        <v>0.83</v>
      </c>
      <c r="M56" s="48">
        <v>0.84</v>
      </c>
      <c r="N56" s="48">
        <v>0.9</v>
      </c>
      <c r="O56" s="48">
        <v>0.82</v>
      </c>
      <c r="P56" s="48">
        <v>0.8</v>
      </c>
      <c r="Q56" s="48">
        <v>0.83</v>
      </c>
      <c r="R56" s="48">
        <v>0.85</v>
      </c>
      <c r="S56" s="48" t="s">
        <v>205</v>
      </c>
      <c r="T56" s="48">
        <v>0.88</v>
      </c>
      <c r="U56" s="48" t="s">
        <v>205</v>
      </c>
      <c r="V56" s="48" t="s">
        <v>205</v>
      </c>
      <c r="W56" s="48">
        <v>0.87</v>
      </c>
      <c r="X56" s="48">
        <v>0.89</v>
      </c>
      <c r="Y56" s="326">
        <v>0.87</v>
      </c>
    </row>
    <row r="57" spans="1:25">
      <c r="A57" s="325" t="s">
        <v>77</v>
      </c>
      <c r="B57" s="47">
        <v>0.8</v>
      </c>
      <c r="C57" s="48">
        <v>0.85</v>
      </c>
      <c r="D57" s="48">
        <v>0.78</v>
      </c>
      <c r="E57" s="48">
        <v>0.87</v>
      </c>
      <c r="F57" s="48">
        <v>0.83</v>
      </c>
      <c r="G57" s="48">
        <v>0.86</v>
      </c>
      <c r="H57" s="48">
        <v>0.82</v>
      </c>
      <c r="I57" s="48">
        <v>1</v>
      </c>
      <c r="J57" s="48">
        <v>0.79</v>
      </c>
      <c r="K57" s="48">
        <v>0.86</v>
      </c>
      <c r="L57" s="48">
        <v>0.86</v>
      </c>
      <c r="M57" s="48">
        <v>0.88</v>
      </c>
      <c r="N57" s="48">
        <v>0.89</v>
      </c>
      <c r="O57" s="48">
        <v>0.88</v>
      </c>
      <c r="P57" s="48">
        <v>0.93</v>
      </c>
      <c r="Q57" s="48">
        <v>0.89</v>
      </c>
      <c r="R57" s="48">
        <v>0.91</v>
      </c>
      <c r="S57" s="48" t="s">
        <v>205</v>
      </c>
      <c r="T57" s="48">
        <v>0.77</v>
      </c>
      <c r="U57" s="48">
        <v>0.71</v>
      </c>
      <c r="V57" s="48" t="s">
        <v>205</v>
      </c>
      <c r="W57" s="48">
        <v>0.81</v>
      </c>
      <c r="X57" s="48" t="s">
        <v>205</v>
      </c>
      <c r="Y57" s="326">
        <v>0.84</v>
      </c>
    </row>
    <row r="58" spans="1:25">
      <c r="A58" s="325" t="s">
        <v>78</v>
      </c>
      <c r="B58" s="47">
        <v>0.78</v>
      </c>
      <c r="C58" s="48">
        <v>0.77</v>
      </c>
      <c r="D58" s="48" t="s">
        <v>205</v>
      </c>
      <c r="E58" s="48">
        <v>0.84</v>
      </c>
      <c r="F58" s="48">
        <v>0.84</v>
      </c>
      <c r="G58" s="48">
        <v>0.94</v>
      </c>
      <c r="H58" s="48">
        <v>0.85</v>
      </c>
      <c r="I58" s="48">
        <v>0.96</v>
      </c>
      <c r="J58" s="48">
        <v>0.8</v>
      </c>
      <c r="K58" s="48">
        <v>0.92</v>
      </c>
      <c r="L58" s="48">
        <v>0.88</v>
      </c>
      <c r="M58" s="48">
        <v>0.87</v>
      </c>
      <c r="N58" s="48">
        <v>0.91</v>
      </c>
      <c r="O58" s="48">
        <v>0.85</v>
      </c>
      <c r="P58" s="48">
        <v>0.81</v>
      </c>
      <c r="Q58" s="48">
        <v>0.67</v>
      </c>
      <c r="R58" s="48">
        <v>0.84</v>
      </c>
      <c r="S58" s="48" t="s">
        <v>205</v>
      </c>
      <c r="T58" s="48">
        <v>0.89</v>
      </c>
      <c r="U58" s="48">
        <v>0.9</v>
      </c>
      <c r="V58" s="48">
        <v>1</v>
      </c>
      <c r="W58" s="48">
        <v>0.88</v>
      </c>
      <c r="X58" s="48" t="s">
        <v>205</v>
      </c>
      <c r="Y58" s="326">
        <v>0.81</v>
      </c>
    </row>
    <row r="59" spans="1:25" ht="15.75" thickBot="1">
      <c r="A59" s="327" t="s">
        <v>79</v>
      </c>
      <c r="B59" s="49">
        <v>0.83</v>
      </c>
      <c r="C59" s="50">
        <v>0.83</v>
      </c>
      <c r="D59" s="50">
        <v>0.86</v>
      </c>
      <c r="E59" s="50">
        <v>0.86</v>
      </c>
      <c r="F59" s="50">
        <v>0.76</v>
      </c>
      <c r="G59" s="50">
        <v>0.89</v>
      </c>
      <c r="H59" s="50">
        <v>0.83</v>
      </c>
      <c r="I59" s="50">
        <v>0.93</v>
      </c>
      <c r="J59" s="50">
        <v>0.79</v>
      </c>
      <c r="K59" s="50">
        <v>0.91</v>
      </c>
      <c r="L59" s="50">
        <v>0.89</v>
      </c>
      <c r="M59" s="50">
        <v>0.81</v>
      </c>
      <c r="N59" s="50">
        <v>0.9</v>
      </c>
      <c r="O59" s="50">
        <v>0.79</v>
      </c>
      <c r="P59" s="50">
        <v>0.77</v>
      </c>
      <c r="Q59" s="50">
        <v>0.8</v>
      </c>
      <c r="R59" s="50">
        <v>0.89</v>
      </c>
      <c r="S59" s="50" t="s">
        <v>205</v>
      </c>
      <c r="T59" s="50">
        <v>0.86</v>
      </c>
      <c r="U59" s="50">
        <v>1</v>
      </c>
      <c r="V59" s="50">
        <v>0.95</v>
      </c>
      <c r="W59" s="50">
        <v>0.81</v>
      </c>
      <c r="X59" s="50">
        <v>0.9</v>
      </c>
      <c r="Y59" s="51">
        <v>0.8</v>
      </c>
    </row>
    <row r="61" spans="1:25" ht="15.75" thickBot="1">
      <c r="A61" s="52" t="s">
        <v>102</v>
      </c>
    </row>
    <row r="62" spans="1:25" ht="15.75" thickBot="1">
      <c r="A62" s="12" t="s">
        <v>80</v>
      </c>
      <c r="B62" s="41" t="s">
        <v>29</v>
      </c>
      <c r="C62" s="42" t="s">
        <v>30</v>
      </c>
      <c r="D62" s="43" t="s">
        <v>31</v>
      </c>
      <c r="E62" s="43" t="s">
        <v>32</v>
      </c>
      <c r="F62" s="43" t="s">
        <v>33</v>
      </c>
      <c r="G62" s="43" t="s">
        <v>34</v>
      </c>
      <c r="H62" s="43" t="s">
        <v>35</v>
      </c>
      <c r="I62" s="43" t="s">
        <v>36</v>
      </c>
      <c r="J62" s="43" t="s">
        <v>37</v>
      </c>
      <c r="K62" s="43" t="s">
        <v>38</v>
      </c>
      <c r="L62" s="43" t="s">
        <v>39</v>
      </c>
      <c r="M62" s="43" t="s">
        <v>40</v>
      </c>
      <c r="N62" s="43" t="s">
        <v>41</v>
      </c>
      <c r="O62" s="43" t="s">
        <v>42</v>
      </c>
      <c r="P62" s="43" t="s">
        <v>43</v>
      </c>
      <c r="Q62" s="43" t="s">
        <v>44</v>
      </c>
      <c r="R62" s="43" t="s">
        <v>45</v>
      </c>
      <c r="S62" s="43" t="s">
        <v>46</v>
      </c>
      <c r="T62" s="43" t="s">
        <v>47</v>
      </c>
      <c r="U62" s="43" t="s">
        <v>48</v>
      </c>
      <c r="V62" s="43" t="s">
        <v>49</v>
      </c>
      <c r="W62" s="43" t="s">
        <v>50</v>
      </c>
      <c r="X62" s="43" t="s">
        <v>51</v>
      </c>
      <c r="Y62" s="44" t="s">
        <v>52</v>
      </c>
    </row>
    <row r="63" spans="1:25">
      <c r="A63" s="323" t="s">
        <v>68</v>
      </c>
      <c r="B63" s="45">
        <v>0.9</v>
      </c>
      <c r="C63" s="46">
        <v>0.72</v>
      </c>
      <c r="D63" s="46">
        <v>0.89</v>
      </c>
      <c r="E63" s="46">
        <v>0.8</v>
      </c>
      <c r="F63" s="46">
        <v>0.78</v>
      </c>
      <c r="G63" s="46">
        <v>0.9</v>
      </c>
      <c r="H63" s="46">
        <v>0.92</v>
      </c>
      <c r="I63" s="46">
        <v>0.96</v>
      </c>
      <c r="J63" s="46">
        <v>0.87</v>
      </c>
      <c r="K63" s="46">
        <v>0.86</v>
      </c>
      <c r="L63" s="46">
        <v>0.88</v>
      </c>
      <c r="M63" s="46">
        <v>0.88</v>
      </c>
      <c r="N63" s="46">
        <v>0.94</v>
      </c>
      <c r="O63" s="46">
        <v>0.85</v>
      </c>
      <c r="P63" s="46" t="s">
        <v>205</v>
      </c>
      <c r="Q63" s="46">
        <v>0.99</v>
      </c>
      <c r="R63" s="46">
        <v>0.92</v>
      </c>
      <c r="S63" s="46">
        <v>0.65</v>
      </c>
      <c r="T63" s="46">
        <v>0.91</v>
      </c>
      <c r="U63" s="46">
        <v>0.74</v>
      </c>
      <c r="V63" s="46">
        <v>0.96</v>
      </c>
      <c r="W63" s="46">
        <v>0.91</v>
      </c>
      <c r="X63" s="46">
        <v>0.92</v>
      </c>
      <c r="Y63" s="328">
        <v>0.77</v>
      </c>
    </row>
    <row r="64" spans="1:25">
      <c r="A64" s="325" t="s">
        <v>69</v>
      </c>
      <c r="B64" s="47">
        <v>0.83</v>
      </c>
      <c r="C64" s="48">
        <v>0.81</v>
      </c>
      <c r="D64" s="48">
        <v>0.74</v>
      </c>
      <c r="E64" s="48">
        <v>0.87</v>
      </c>
      <c r="F64" s="48">
        <v>0.84</v>
      </c>
      <c r="G64" s="48">
        <v>0.98</v>
      </c>
      <c r="H64" s="48">
        <v>0.92</v>
      </c>
      <c r="I64" s="48">
        <v>0.99</v>
      </c>
      <c r="J64" s="48">
        <v>0.84</v>
      </c>
      <c r="K64" s="48">
        <v>0.91</v>
      </c>
      <c r="L64" s="48">
        <v>0.88</v>
      </c>
      <c r="M64" s="48">
        <v>0.88</v>
      </c>
      <c r="N64" s="48">
        <v>0.88</v>
      </c>
      <c r="O64" s="48">
        <v>0.87</v>
      </c>
      <c r="P64" s="48">
        <v>0.86</v>
      </c>
      <c r="Q64" s="48">
        <v>0.86</v>
      </c>
      <c r="R64" s="48">
        <v>0.86</v>
      </c>
      <c r="S64" s="48">
        <v>0.67</v>
      </c>
      <c r="T64" s="48">
        <v>0.82</v>
      </c>
      <c r="U64" s="48">
        <v>1</v>
      </c>
      <c r="V64" s="48">
        <v>0.9</v>
      </c>
      <c r="W64" s="48">
        <v>0.79</v>
      </c>
      <c r="X64" s="48">
        <v>0.91</v>
      </c>
      <c r="Y64" s="329">
        <v>0.9</v>
      </c>
    </row>
    <row r="65" spans="1:25">
      <c r="A65" s="325" t="s">
        <v>70</v>
      </c>
      <c r="B65" s="47">
        <v>0.83</v>
      </c>
      <c r="C65" s="48">
        <v>0.77</v>
      </c>
      <c r="D65" s="48">
        <v>0.85</v>
      </c>
      <c r="E65" s="48">
        <v>0.79</v>
      </c>
      <c r="F65" s="48">
        <v>0.74</v>
      </c>
      <c r="G65" s="48">
        <v>0.86</v>
      </c>
      <c r="H65" s="48">
        <v>0.85</v>
      </c>
      <c r="I65" s="48">
        <v>0.78</v>
      </c>
      <c r="J65" s="48">
        <v>0.79</v>
      </c>
      <c r="K65" s="48">
        <v>0.94</v>
      </c>
      <c r="L65" s="48">
        <v>0.93</v>
      </c>
      <c r="M65" s="48">
        <v>0.88</v>
      </c>
      <c r="N65" s="48">
        <v>0.9</v>
      </c>
      <c r="O65" s="48">
        <v>0.88</v>
      </c>
      <c r="P65" s="48">
        <v>0.89</v>
      </c>
      <c r="Q65" s="48">
        <v>0.9</v>
      </c>
      <c r="R65" s="48">
        <v>0.85</v>
      </c>
      <c r="S65" s="48">
        <v>0.7</v>
      </c>
      <c r="T65" s="48">
        <v>0.87</v>
      </c>
      <c r="U65" s="48">
        <v>0.98</v>
      </c>
      <c r="V65" s="48">
        <v>0.96</v>
      </c>
      <c r="W65" s="48">
        <v>0.87</v>
      </c>
      <c r="X65" s="48">
        <v>0.81</v>
      </c>
      <c r="Y65" s="329">
        <v>0.86</v>
      </c>
    </row>
    <row r="66" spans="1:25">
      <c r="A66" s="325" t="s">
        <v>71</v>
      </c>
      <c r="B66" s="47">
        <v>0.85</v>
      </c>
      <c r="C66" s="48">
        <v>0.73</v>
      </c>
      <c r="D66" s="48">
        <v>0.93</v>
      </c>
      <c r="E66" s="48">
        <v>0.82</v>
      </c>
      <c r="F66" s="48">
        <v>0.84</v>
      </c>
      <c r="G66" s="48">
        <v>0.78</v>
      </c>
      <c r="H66" s="48">
        <v>0.89</v>
      </c>
      <c r="I66" s="48">
        <v>0.87</v>
      </c>
      <c r="J66" s="48">
        <v>0.86</v>
      </c>
      <c r="K66" s="48">
        <v>0.93</v>
      </c>
      <c r="L66" s="48">
        <v>0.83</v>
      </c>
      <c r="M66" s="48">
        <v>0.89</v>
      </c>
      <c r="N66" s="48">
        <v>0.88</v>
      </c>
      <c r="O66" s="48">
        <v>0.89</v>
      </c>
      <c r="P66" s="48">
        <v>0.83</v>
      </c>
      <c r="Q66" s="48">
        <v>0.83</v>
      </c>
      <c r="R66" s="48">
        <v>0.85</v>
      </c>
      <c r="S66" s="48">
        <v>0.76</v>
      </c>
      <c r="T66" s="48">
        <v>0.72</v>
      </c>
      <c r="U66" s="48">
        <v>0.84</v>
      </c>
      <c r="V66" s="48">
        <v>0.9</v>
      </c>
      <c r="W66" s="48">
        <v>0.69</v>
      </c>
      <c r="X66" s="48">
        <v>0.88</v>
      </c>
      <c r="Y66" s="329">
        <v>0.86</v>
      </c>
    </row>
    <row r="67" spans="1:25">
      <c r="A67" s="325" t="s">
        <v>72</v>
      </c>
      <c r="B67" s="47">
        <v>0.8</v>
      </c>
      <c r="C67" s="48">
        <v>0.8</v>
      </c>
      <c r="D67" s="48" t="s">
        <v>205</v>
      </c>
      <c r="E67" s="48">
        <v>0.88</v>
      </c>
      <c r="F67" s="48">
        <v>0.87</v>
      </c>
      <c r="G67" s="48">
        <v>0.92</v>
      </c>
      <c r="H67" s="48">
        <v>0.84</v>
      </c>
      <c r="I67" s="48" t="s">
        <v>205</v>
      </c>
      <c r="J67" s="48">
        <v>0.84</v>
      </c>
      <c r="K67" s="48" t="s">
        <v>205</v>
      </c>
      <c r="L67" s="48">
        <v>0.82</v>
      </c>
      <c r="M67" s="48">
        <v>0.86</v>
      </c>
      <c r="N67" s="48">
        <v>0.85</v>
      </c>
      <c r="O67" s="48">
        <v>0.86</v>
      </c>
      <c r="P67" s="48">
        <v>0.94</v>
      </c>
      <c r="Q67" s="48">
        <v>0.91</v>
      </c>
      <c r="R67" s="48">
        <v>0.71</v>
      </c>
      <c r="S67" s="48">
        <v>0.81</v>
      </c>
      <c r="T67" s="48">
        <v>0.79</v>
      </c>
      <c r="U67" s="48">
        <v>0.94</v>
      </c>
      <c r="V67" s="48">
        <v>1</v>
      </c>
      <c r="W67" s="48">
        <v>0.76</v>
      </c>
      <c r="X67" s="48">
        <v>0.81</v>
      </c>
      <c r="Y67" s="329">
        <v>0.89</v>
      </c>
    </row>
    <row r="68" spans="1:25">
      <c r="A68" s="325" t="s">
        <v>73</v>
      </c>
      <c r="B68" s="47">
        <v>0.93</v>
      </c>
      <c r="C68" s="48">
        <v>0.75</v>
      </c>
      <c r="D68" s="48">
        <v>0.9</v>
      </c>
      <c r="E68" s="48">
        <v>0.79</v>
      </c>
      <c r="F68" s="48">
        <v>0.83</v>
      </c>
      <c r="G68" s="48">
        <v>0.88</v>
      </c>
      <c r="H68" s="48">
        <v>0.91</v>
      </c>
      <c r="I68" s="48">
        <v>0.97</v>
      </c>
      <c r="J68" s="48">
        <v>0.8</v>
      </c>
      <c r="K68" s="48">
        <v>0.95</v>
      </c>
      <c r="L68" s="48">
        <v>0.85</v>
      </c>
      <c r="M68" s="48">
        <v>0.83</v>
      </c>
      <c r="N68" s="48">
        <v>0.87</v>
      </c>
      <c r="O68" s="48">
        <v>0.82</v>
      </c>
      <c r="P68" s="48">
        <v>0.89</v>
      </c>
      <c r="Q68" s="48">
        <v>0.72</v>
      </c>
      <c r="R68" s="48">
        <v>0.91</v>
      </c>
      <c r="S68" s="48">
        <v>0.88</v>
      </c>
      <c r="T68" s="48">
        <v>0.89</v>
      </c>
      <c r="U68" s="48" t="s">
        <v>206</v>
      </c>
      <c r="V68" s="48">
        <v>0.93</v>
      </c>
      <c r="W68" s="48">
        <v>0.9</v>
      </c>
      <c r="X68" s="48">
        <v>0.68</v>
      </c>
      <c r="Y68" s="329">
        <v>0.82</v>
      </c>
    </row>
    <row r="69" spans="1:25" ht="15" customHeight="1">
      <c r="A69" s="325" t="s">
        <v>74</v>
      </c>
      <c r="B69" s="47">
        <v>0.89</v>
      </c>
      <c r="C69" s="48">
        <v>0.83</v>
      </c>
      <c r="D69" s="48" t="s">
        <v>205</v>
      </c>
      <c r="E69" s="48">
        <v>0.6</v>
      </c>
      <c r="F69" s="48" t="s">
        <v>205</v>
      </c>
      <c r="G69" s="48">
        <v>0.84</v>
      </c>
      <c r="H69" s="48" t="s">
        <v>205</v>
      </c>
      <c r="I69" s="48" t="s">
        <v>205</v>
      </c>
      <c r="J69" s="48" t="s">
        <v>205</v>
      </c>
      <c r="K69" s="48" t="s">
        <v>205</v>
      </c>
      <c r="L69" s="48">
        <v>0.84</v>
      </c>
      <c r="M69" s="48">
        <v>0.86</v>
      </c>
      <c r="N69" s="48">
        <v>0.91</v>
      </c>
      <c r="O69" s="48">
        <v>0.85</v>
      </c>
      <c r="P69" s="48">
        <v>0.85</v>
      </c>
      <c r="Q69" s="48">
        <v>0.87</v>
      </c>
      <c r="R69" s="48">
        <v>0.87</v>
      </c>
      <c r="S69" s="48" t="s">
        <v>205</v>
      </c>
      <c r="T69" s="48" t="s">
        <v>205</v>
      </c>
      <c r="U69" s="48" t="s">
        <v>205</v>
      </c>
      <c r="V69" s="48" t="s">
        <v>205</v>
      </c>
      <c r="W69" s="48" t="s">
        <v>205</v>
      </c>
      <c r="X69" s="48" t="s">
        <v>205</v>
      </c>
      <c r="Y69" s="329">
        <v>0.81</v>
      </c>
    </row>
    <row r="70" spans="1:25">
      <c r="A70" s="325" t="s">
        <v>75</v>
      </c>
      <c r="B70" s="47">
        <v>0.83</v>
      </c>
      <c r="C70" s="48">
        <v>0.86</v>
      </c>
      <c r="D70" s="48" t="s">
        <v>206</v>
      </c>
      <c r="E70" s="48">
        <v>0.82</v>
      </c>
      <c r="F70" s="48">
        <v>0.84</v>
      </c>
      <c r="G70" s="48">
        <v>0.81</v>
      </c>
      <c r="H70" s="48">
        <v>0.85</v>
      </c>
      <c r="I70" s="48">
        <v>0.96</v>
      </c>
      <c r="J70" s="48">
        <v>0.78</v>
      </c>
      <c r="K70" s="48">
        <v>0.92</v>
      </c>
      <c r="L70" s="48">
        <v>0.9</v>
      </c>
      <c r="M70" s="48">
        <v>0.82</v>
      </c>
      <c r="N70" s="48">
        <v>0.82</v>
      </c>
      <c r="O70" s="48">
        <v>0.82</v>
      </c>
      <c r="P70" s="48">
        <v>0.92</v>
      </c>
      <c r="Q70" s="48">
        <v>0.9</v>
      </c>
      <c r="R70" s="48">
        <v>0.88</v>
      </c>
      <c r="S70" s="48">
        <v>0.92</v>
      </c>
      <c r="T70" s="48">
        <v>0.78</v>
      </c>
      <c r="U70" s="48">
        <v>0.91</v>
      </c>
      <c r="V70" s="48" t="s">
        <v>205</v>
      </c>
      <c r="W70" s="48">
        <v>0.8</v>
      </c>
      <c r="X70" s="48">
        <v>0.66</v>
      </c>
      <c r="Y70" s="329">
        <v>0.85</v>
      </c>
    </row>
    <row r="71" spans="1:25">
      <c r="A71" s="325" t="s">
        <v>76</v>
      </c>
      <c r="B71" s="47">
        <v>0.82</v>
      </c>
      <c r="C71" s="48">
        <v>0.84</v>
      </c>
      <c r="D71" s="48">
        <v>1</v>
      </c>
      <c r="E71" s="48">
        <v>0.79</v>
      </c>
      <c r="F71" s="48">
        <v>0.87</v>
      </c>
      <c r="G71" s="48">
        <v>0.78</v>
      </c>
      <c r="H71" s="48">
        <v>0.95</v>
      </c>
      <c r="I71" s="48">
        <v>0.94</v>
      </c>
      <c r="J71" s="48">
        <v>0.96</v>
      </c>
      <c r="K71" s="48">
        <v>0.9</v>
      </c>
      <c r="L71" s="48">
        <v>0.83</v>
      </c>
      <c r="M71" s="48">
        <v>0.85</v>
      </c>
      <c r="N71" s="48">
        <v>0.88</v>
      </c>
      <c r="O71" s="48">
        <v>0.83</v>
      </c>
      <c r="P71" s="48">
        <v>0.8</v>
      </c>
      <c r="Q71" s="48">
        <v>0.83</v>
      </c>
      <c r="R71" s="48">
        <v>0.97</v>
      </c>
      <c r="S71" s="48">
        <v>0.9</v>
      </c>
      <c r="T71" s="48">
        <v>0.93</v>
      </c>
      <c r="U71" s="48" t="s">
        <v>205</v>
      </c>
      <c r="V71" s="48">
        <v>0.97</v>
      </c>
      <c r="W71" s="48">
        <v>0.94</v>
      </c>
      <c r="X71" s="48">
        <v>0.83</v>
      </c>
      <c r="Y71" s="329">
        <v>0.91</v>
      </c>
    </row>
    <row r="72" spans="1:25">
      <c r="A72" s="325" t="s">
        <v>77</v>
      </c>
      <c r="B72" s="47">
        <v>0.79</v>
      </c>
      <c r="C72" s="48">
        <v>0.71</v>
      </c>
      <c r="D72" s="48">
        <v>0.81</v>
      </c>
      <c r="E72" s="48">
        <v>0.82</v>
      </c>
      <c r="F72" s="48">
        <v>0.8</v>
      </c>
      <c r="G72" s="48">
        <v>0.86</v>
      </c>
      <c r="H72" s="48">
        <v>0.84</v>
      </c>
      <c r="I72" s="48">
        <v>0.94</v>
      </c>
      <c r="J72" s="48">
        <v>0.81</v>
      </c>
      <c r="K72" s="48">
        <v>0.84</v>
      </c>
      <c r="L72" s="48">
        <v>0.87</v>
      </c>
      <c r="M72" s="48">
        <v>0.87</v>
      </c>
      <c r="N72" s="48">
        <v>0.89</v>
      </c>
      <c r="O72" s="48">
        <v>0.87</v>
      </c>
      <c r="P72" s="48">
        <v>0.93</v>
      </c>
      <c r="Q72" s="48">
        <v>0.89</v>
      </c>
      <c r="R72" s="48">
        <v>0.79</v>
      </c>
      <c r="S72" s="48">
        <v>0.89</v>
      </c>
      <c r="T72" s="48">
        <v>0.82</v>
      </c>
      <c r="U72" s="48">
        <v>0.74</v>
      </c>
      <c r="V72" s="48">
        <v>0.99</v>
      </c>
      <c r="W72" s="48">
        <v>0.81</v>
      </c>
      <c r="X72" s="48">
        <v>0.9</v>
      </c>
      <c r="Y72" s="329">
        <v>0.88</v>
      </c>
    </row>
    <row r="73" spans="1:25">
      <c r="A73" s="325" t="s">
        <v>78</v>
      </c>
      <c r="B73" s="47">
        <v>0.8</v>
      </c>
      <c r="C73" s="48">
        <v>0.68</v>
      </c>
      <c r="D73" s="48" t="s">
        <v>205</v>
      </c>
      <c r="E73" s="48">
        <v>0.83</v>
      </c>
      <c r="F73" s="48">
        <v>0.82</v>
      </c>
      <c r="G73" s="48">
        <v>0.94</v>
      </c>
      <c r="H73" s="48">
        <v>0.88</v>
      </c>
      <c r="I73" s="48">
        <v>1</v>
      </c>
      <c r="J73" s="48">
        <v>0.8</v>
      </c>
      <c r="K73" s="48">
        <v>0.89</v>
      </c>
      <c r="L73" s="48">
        <v>0.88</v>
      </c>
      <c r="M73" s="48">
        <v>0.86</v>
      </c>
      <c r="N73" s="48">
        <v>0.9</v>
      </c>
      <c r="O73" s="48">
        <v>0.85</v>
      </c>
      <c r="P73" s="48">
        <v>0.81</v>
      </c>
      <c r="Q73" s="48">
        <v>0.67</v>
      </c>
      <c r="R73" s="48">
        <v>0.75</v>
      </c>
      <c r="S73" s="48">
        <v>0.86</v>
      </c>
      <c r="T73" s="48">
        <v>0.9</v>
      </c>
      <c r="U73" s="48">
        <v>0.93</v>
      </c>
      <c r="V73" s="48">
        <v>0.92</v>
      </c>
      <c r="W73" s="48">
        <v>0.89</v>
      </c>
      <c r="X73" s="48">
        <v>0.78</v>
      </c>
      <c r="Y73" s="329">
        <v>0.78</v>
      </c>
    </row>
    <row r="74" spans="1:25" ht="15.75" thickBot="1">
      <c r="A74" s="327" t="s">
        <v>79</v>
      </c>
      <c r="B74" s="49">
        <v>0.81</v>
      </c>
      <c r="C74" s="50">
        <v>0.83</v>
      </c>
      <c r="D74" s="50">
        <v>0.87</v>
      </c>
      <c r="E74" s="50">
        <v>0.87</v>
      </c>
      <c r="F74" s="50">
        <v>0.87</v>
      </c>
      <c r="G74" s="50">
        <v>0.88</v>
      </c>
      <c r="H74" s="50">
        <v>0.91</v>
      </c>
      <c r="I74" s="50">
        <v>0.97</v>
      </c>
      <c r="J74" s="50">
        <v>0.83</v>
      </c>
      <c r="K74" s="50">
        <v>0.93</v>
      </c>
      <c r="L74" s="50">
        <v>0.9</v>
      </c>
      <c r="M74" s="50">
        <v>0.85</v>
      </c>
      <c r="N74" s="50">
        <v>0.92</v>
      </c>
      <c r="O74" s="50">
        <v>0.83</v>
      </c>
      <c r="P74" s="50">
        <v>0.77</v>
      </c>
      <c r="Q74" s="50">
        <v>0.81</v>
      </c>
      <c r="R74" s="50">
        <v>0.84</v>
      </c>
      <c r="S74" s="50">
        <v>0.63</v>
      </c>
      <c r="T74" s="50">
        <v>0.9</v>
      </c>
      <c r="U74" s="50">
        <v>1</v>
      </c>
      <c r="V74" s="50">
        <v>0.96</v>
      </c>
      <c r="W74" s="50">
        <v>0.9</v>
      </c>
      <c r="X74" s="50">
        <v>0.89</v>
      </c>
      <c r="Y74" s="53">
        <v>0.79</v>
      </c>
    </row>
    <row r="76" spans="1:25" ht="15.75" thickBot="1">
      <c r="A76" s="52" t="s">
        <v>103</v>
      </c>
    </row>
    <row r="77" spans="1:25" ht="15.75" thickBot="1">
      <c r="A77" s="12" t="s">
        <v>80</v>
      </c>
      <c r="B77" s="41" t="s">
        <v>29</v>
      </c>
      <c r="C77" s="42" t="s">
        <v>30</v>
      </c>
      <c r="D77" s="43" t="s">
        <v>31</v>
      </c>
      <c r="E77" s="43" t="s">
        <v>32</v>
      </c>
      <c r="F77" s="43" t="s">
        <v>33</v>
      </c>
      <c r="G77" s="43" t="s">
        <v>34</v>
      </c>
      <c r="H77" s="43" t="s">
        <v>35</v>
      </c>
      <c r="I77" s="43" t="s">
        <v>36</v>
      </c>
      <c r="J77" s="43" t="s">
        <v>37</v>
      </c>
      <c r="K77" s="43" t="s">
        <v>38</v>
      </c>
      <c r="L77" s="43" t="s">
        <v>39</v>
      </c>
      <c r="M77" s="43" t="s">
        <v>40</v>
      </c>
      <c r="N77" s="43" t="s">
        <v>41</v>
      </c>
      <c r="O77" s="43" t="s">
        <v>42</v>
      </c>
      <c r="P77" s="43" t="s">
        <v>43</v>
      </c>
      <c r="Q77" s="43" t="s">
        <v>44</v>
      </c>
      <c r="R77" s="43" t="s">
        <v>45</v>
      </c>
      <c r="S77" s="43" t="s">
        <v>46</v>
      </c>
      <c r="T77" s="43" t="s">
        <v>47</v>
      </c>
      <c r="U77" s="43" t="s">
        <v>48</v>
      </c>
      <c r="V77" s="43" t="s">
        <v>49</v>
      </c>
      <c r="W77" s="43" t="s">
        <v>50</v>
      </c>
      <c r="X77" s="43" t="s">
        <v>51</v>
      </c>
      <c r="Y77" s="44" t="s">
        <v>52</v>
      </c>
    </row>
    <row r="78" spans="1:25" ht="15" customHeight="1">
      <c r="A78" s="323" t="s">
        <v>68</v>
      </c>
      <c r="B78" s="54">
        <v>0.16930000000000001</v>
      </c>
      <c r="C78" s="55">
        <v>2.368E-2</v>
      </c>
      <c r="D78" s="55">
        <v>0.13245999999999999</v>
      </c>
      <c r="E78" s="56">
        <v>0.10833</v>
      </c>
      <c r="F78" s="56">
        <v>0.11798</v>
      </c>
      <c r="G78" s="56">
        <v>5.0880000000000002E-2</v>
      </c>
      <c r="H78" s="56">
        <v>0.10131999999999999</v>
      </c>
      <c r="I78" s="56">
        <v>6.5799999999999999E-3</v>
      </c>
      <c r="J78" s="55">
        <v>5.9209999999999999E-2</v>
      </c>
      <c r="K78" s="56">
        <v>3.5529999999999999E-2</v>
      </c>
      <c r="L78" s="55">
        <v>5.833E-2</v>
      </c>
      <c r="M78" s="56">
        <v>0.17280999999999999</v>
      </c>
      <c r="N78" s="56">
        <v>4.956E-2</v>
      </c>
      <c r="O78" s="56">
        <v>0.12325</v>
      </c>
      <c r="P78" s="55" t="s">
        <v>205</v>
      </c>
      <c r="Q78" s="56" t="s">
        <v>206</v>
      </c>
      <c r="R78" s="55" t="s">
        <v>205</v>
      </c>
      <c r="S78" s="56" t="s">
        <v>205</v>
      </c>
      <c r="T78" s="56">
        <v>4.1230000000000003E-2</v>
      </c>
      <c r="U78" s="55" t="s">
        <v>206</v>
      </c>
      <c r="V78" s="55" t="s">
        <v>205</v>
      </c>
      <c r="W78" s="55">
        <v>3.7280000000000001E-2</v>
      </c>
      <c r="X78" s="55" t="s">
        <v>205</v>
      </c>
      <c r="Y78" s="330">
        <v>1.9740000000000001E-2</v>
      </c>
    </row>
    <row r="79" spans="1:25" ht="15" customHeight="1">
      <c r="A79" s="325" t="s">
        <v>69</v>
      </c>
      <c r="B79" s="57">
        <v>0.14191000000000001</v>
      </c>
      <c r="C79" s="58">
        <v>0.10027</v>
      </c>
      <c r="D79" s="58">
        <v>4.9869999999999998E-2</v>
      </c>
      <c r="E79" s="59">
        <v>5.5969999999999999E-2</v>
      </c>
      <c r="F79" s="59">
        <v>8.4879999999999997E-2</v>
      </c>
      <c r="G79" s="59">
        <v>5.9150000000000001E-2</v>
      </c>
      <c r="H79" s="59">
        <v>5.9150000000000001E-2</v>
      </c>
      <c r="I79" s="59" t="s">
        <v>205</v>
      </c>
      <c r="J79" s="58">
        <v>3.687E-2</v>
      </c>
      <c r="K79" s="59">
        <v>2.2280000000000001E-2</v>
      </c>
      <c r="L79" s="58">
        <v>5.8360000000000002E-2</v>
      </c>
      <c r="M79" s="59">
        <v>0.17055999999999999</v>
      </c>
      <c r="N79" s="59">
        <v>3.7139999999999999E-2</v>
      </c>
      <c r="O79" s="59">
        <v>0.13342000000000001</v>
      </c>
      <c r="P79" s="58">
        <v>4.1110000000000001E-2</v>
      </c>
      <c r="Q79" s="59">
        <v>4.2709999999999998E-2</v>
      </c>
      <c r="R79" s="58">
        <v>4.4560000000000002E-2</v>
      </c>
      <c r="S79" s="59" t="s">
        <v>205</v>
      </c>
      <c r="T79" s="59">
        <v>4.1910000000000003E-2</v>
      </c>
      <c r="U79" s="58" t="s">
        <v>205</v>
      </c>
      <c r="V79" s="58" t="s">
        <v>205</v>
      </c>
      <c r="W79" s="58">
        <v>4.1910000000000003E-2</v>
      </c>
      <c r="X79" s="58" t="s">
        <v>205</v>
      </c>
      <c r="Y79" s="331">
        <v>4.9599999999999998E-2</v>
      </c>
    </row>
    <row r="80" spans="1:25" ht="15" customHeight="1">
      <c r="A80" s="325" t="s">
        <v>70</v>
      </c>
      <c r="B80" s="57">
        <v>0.13224</v>
      </c>
      <c r="C80" s="58">
        <v>0.10269</v>
      </c>
      <c r="D80" s="58">
        <v>3.5430000000000003E-2</v>
      </c>
      <c r="E80" s="59">
        <v>7.7950000000000005E-2</v>
      </c>
      <c r="F80" s="59">
        <v>7.1730000000000002E-2</v>
      </c>
      <c r="G80" s="59">
        <v>6.5079999999999999E-2</v>
      </c>
      <c r="H80" s="59">
        <v>6.7040000000000002E-2</v>
      </c>
      <c r="I80" s="59">
        <v>4.3600000000000002E-3</v>
      </c>
      <c r="J80" s="58">
        <v>5.3960000000000001E-2</v>
      </c>
      <c r="K80" s="59">
        <v>8.7200000000000003E-3</v>
      </c>
      <c r="L80" s="58">
        <v>4.0660000000000002E-2</v>
      </c>
      <c r="M80" s="59">
        <v>0.10455</v>
      </c>
      <c r="N80" s="59">
        <v>2.7799999999999998E-2</v>
      </c>
      <c r="O80" s="59">
        <v>7.6749999999999999E-2</v>
      </c>
      <c r="P80" s="58">
        <v>3.8370000000000001E-2</v>
      </c>
      <c r="Q80" s="59">
        <v>4.6769999999999999E-2</v>
      </c>
      <c r="R80" s="58">
        <v>2.3980000000000001E-2</v>
      </c>
      <c r="S80" s="59" t="s">
        <v>205</v>
      </c>
      <c r="T80" s="59">
        <v>0.1246</v>
      </c>
      <c r="U80" s="58">
        <v>1.1990000000000001E-2</v>
      </c>
      <c r="V80" s="58">
        <v>1.2970000000000001E-2</v>
      </c>
      <c r="W80" s="58">
        <v>8.6669999999999997E-2</v>
      </c>
      <c r="X80" s="58">
        <v>1.2970000000000001E-2</v>
      </c>
      <c r="Y80" s="331">
        <v>6.8900000000000003E-2</v>
      </c>
    </row>
    <row r="81" spans="1:27" ht="15" customHeight="1">
      <c r="A81" s="325" t="s">
        <v>71</v>
      </c>
      <c r="B81" s="57">
        <v>0.12826000000000001</v>
      </c>
      <c r="C81" s="58">
        <v>8.6370000000000002E-2</v>
      </c>
      <c r="D81" s="58">
        <v>1.8419999999999999E-2</v>
      </c>
      <c r="E81" s="59">
        <v>0.10569000000000001</v>
      </c>
      <c r="F81" s="59">
        <v>7.7549999999999994E-2</v>
      </c>
      <c r="G81" s="59">
        <v>2.7099999999999999E-2</v>
      </c>
      <c r="H81" s="59">
        <v>8.4040000000000004E-2</v>
      </c>
      <c r="I81" s="59">
        <v>8.9499999999999996E-3</v>
      </c>
      <c r="J81" s="58">
        <v>4.2540000000000001E-2</v>
      </c>
      <c r="K81" s="59">
        <v>3.2550000000000003E-2</v>
      </c>
      <c r="L81" s="58">
        <v>5.1999999999999998E-2</v>
      </c>
      <c r="M81" s="59">
        <v>0.1031</v>
      </c>
      <c r="N81" s="59">
        <v>2.879E-2</v>
      </c>
      <c r="O81" s="59">
        <v>7.4310000000000001E-2</v>
      </c>
      <c r="P81" s="58">
        <v>1.7639999999999999E-2</v>
      </c>
      <c r="Q81" s="59">
        <v>2.827E-2</v>
      </c>
      <c r="R81" s="58">
        <v>2.529E-2</v>
      </c>
      <c r="S81" s="59">
        <v>1.82E-3</v>
      </c>
      <c r="T81" s="59">
        <v>0.18273</v>
      </c>
      <c r="U81" s="58">
        <v>3.022E-2</v>
      </c>
      <c r="V81" s="58" t="s">
        <v>206</v>
      </c>
      <c r="W81" s="58">
        <v>0.12515000000000001</v>
      </c>
      <c r="X81" s="58">
        <v>2.7099999999999999E-2</v>
      </c>
      <c r="Y81" s="331">
        <v>6.173E-2</v>
      </c>
    </row>
    <row r="82" spans="1:27" ht="15" customHeight="1">
      <c r="A82" s="325" t="s">
        <v>72</v>
      </c>
      <c r="B82" s="57">
        <v>0.10667</v>
      </c>
      <c r="C82" s="58">
        <v>0.20036999999999999</v>
      </c>
      <c r="D82" s="58" t="s">
        <v>205</v>
      </c>
      <c r="E82" s="59">
        <v>7.4069999999999997E-2</v>
      </c>
      <c r="F82" s="59">
        <v>6.2960000000000002E-2</v>
      </c>
      <c r="G82" s="59">
        <v>6.1109999999999998E-2</v>
      </c>
      <c r="H82" s="59">
        <v>5.1110000000000003E-2</v>
      </c>
      <c r="I82" s="59" t="s">
        <v>205</v>
      </c>
      <c r="J82" s="58">
        <v>5.1110000000000003E-2</v>
      </c>
      <c r="K82" s="59" t="s">
        <v>205</v>
      </c>
      <c r="L82" s="58">
        <v>7.4069999999999997E-2</v>
      </c>
      <c r="M82" s="59">
        <v>0.11</v>
      </c>
      <c r="N82" s="59">
        <v>3.1480000000000001E-2</v>
      </c>
      <c r="O82" s="59">
        <v>7.8520000000000006E-2</v>
      </c>
      <c r="P82" s="58">
        <v>5.3330000000000002E-2</v>
      </c>
      <c r="Q82" s="59">
        <v>5.4440000000000002E-2</v>
      </c>
      <c r="R82" s="58">
        <v>4.3700000000000003E-2</v>
      </c>
      <c r="S82" s="59" t="s">
        <v>206</v>
      </c>
      <c r="T82" s="59">
        <v>3.4810000000000001E-2</v>
      </c>
      <c r="U82" s="58" t="s">
        <v>205</v>
      </c>
      <c r="V82" s="58" t="s">
        <v>205</v>
      </c>
      <c r="W82" s="58">
        <v>1.111E-2</v>
      </c>
      <c r="X82" s="58">
        <v>2.3699999999999999E-2</v>
      </c>
      <c r="Y82" s="331">
        <v>7.2959999999999997E-2</v>
      </c>
    </row>
    <row r="83" spans="1:27" ht="15" customHeight="1">
      <c r="A83" s="325" t="s">
        <v>73</v>
      </c>
      <c r="B83" s="57">
        <v>0.12655</v>
      </c>
      <c r="C83" s="58">
        <v>0.15698999999999999</v>
      </c>
      <c r="D83" s="58">
        <v>3.3779999999999998E-2</v>
      </c>
      <c r="E83" s="59">
        <v>0.14177000000000001</v>
      </c>
      <c r="F83" s="59">
        <v>8.8489999999999999E-2</v>
      </c>
      <c r="G83" s="59">
        <v>3.0450000000000001E-2</v>
      </c>
      <c r="H83" s="59">
        <v>6.565E-2</v>
      </c>
      <c r="I83" s="59" t="s">
        <v>205</v>
      </c>
      <c r="J83" s="58">
        <v>4.7100000000000003E-2</v>
      </c>
      <c r="K83" s="59">
        <v>1.8550000000000001E-2</v>
      </c>
      <c r="L83" s="58">
        <v>4.6620000000000002E-2</v>
      </c>
      <c r="M83" s="59">
        <v>0.12084</v>
      </c>
      <c r="N83" s="59">
        <v>3.3779999999999998E-2</v>
      </c>
      <c r="O83" s="59">
        <v>8.7059999999999998E-2</v>
      </c>
      <c r="P83" s="58">
        <v>2.9499999999999998E-2</v>
      </c>
      <c r="Q83" s="59">
        <v>3.4729999999999997E-2</v>
      </c>
      <c r="R83" s="58">
        <v>4.2340000000000003E-2</v>
      </c>
      <c r="S83" s="59" t="s">
        <v>205</v>
      </c>
      <c r="T83" s="59">
        <v>4.3770000000000003E-2</v>
      </c>
      <c r="U83" s="58" t="s">
        <v>205</v>
      </c>
      <c r="V83" s="58" t="s">
        <v>205</v>
      </c>
      <c r="W83" s="58">
        <v>4.3770000000000003E-2</v>
      </c>
      <c r="X83" s="58" t="s">
        <v>205</v>
      </c>
      <c r="Y83" s="331">
        <v>3.8530000000000002E-2</v>
      </c>
    </row>
    <row r="84" spans="1:27" ht="15" customHeight="1">
      <c r="A84" s="325" t="s">
        <v>74</v>
      </c>
      <c r="B84" s="57">
        <v>4.5199999999999997E-2</v>
      </c>
      <c r="C84" s="58">
        <v>0.30498999999999998</v>
      </c>
      <c r="D84" s="58" t="s">
        <v>205</v>
      </c>
      <c r="E84" s="59">
        <v>3.79E-3</v>
      </c>
      <c r="F84" s="59" t="s">
        <v>205</v>
      </c>
      <c r="G84" s="59">
        <v>6.8269999999999997E-2</v>
      </c>
      <c r="H84" s="59" t="s">
        <v>205</v>
      </c>
      <c r="I84" s="59" t="s">
        <v>205</v>
      </c>
      <c r="J84" s="58" t="s">
        <v>205</v>
      </c>
      <c r="K84" s="59" t="s">
        <v>205</v>
      </c>
      <c r="L84" s="58">
        <v>2.528E-2</v>
      </c>
      <c r="M84" s="59">
        <v>0.13148000000000001</v>
      </c>
      <c r="N84" s="59">
        <v>3.635E-2</v>
      </c>
      <c r="O84" s="59">
        <v>9.5130000000000006E-2</v>
      </c>
      <c r="P84" s="58">
        <v>7.2690000000000005E-2</v>
      </c>
      <c r="Q84" s="59">
        <v>0.12989999999999999</v>
      </c>
      <c r="R84" s="58">
        <v>8.5650000000000004E-2</v>
      </c>
      <c r="S84" s="59" t="s">
        <v>205</v>
      </c>
      <c r="T84" s="59" t="s">
        <v>205</v>
      </c>
      <c r="U84" s="58" t="s">
        <v>205</v>
      </c>
      <c r="V84" s="58" t="s">
        <v>205</v>
      </c>
      <c r="W84" s="58" t="s">
        <v>205</v>
      </c>
      <c r="X84" s="58" t="s">
        <v>205</v>
      </c>
      <c r="Y84" s="331">
        <v>0.13274</v>
      </c>
    </row>
    <row r="85" spans="1:27" ht="15" customHeight="1">
      <c r="A85" s="325" t="s">
        <v>75</v>
      </c>
      <c r="B85" s="57">
        <v>9.2030000000000001E-2</v>
      </c>
      <c r="C85" s="58">
        <v>0.22297</v>
      </c>
      <c r="D85" s="58" t="s">
        <v>205</v>
      </c>
      <c r="E85" s="59">
        <v>4.752E-2</v>
      </c>
      <c r="F85" s="59">
        <v>2.171E-2</v>
      </c>
      <c r="G85" s="59">
        <v>5.1749999999999997E-2</v>
      </c>
      <c r="H85" s="59">
        <v>3.8640000000000001E-2</v>
      </c>
      <c r="I85" s="59" t="s">
        <v>205</v>
      </c>
      <c r="J85" s="58">
        <v>2.3349999999999999E-2</v>
      </c>
      <c r="K85" s="59">
        <v>1.529E-2</v>
      </c>
      <c r="L85" s="58">
        <v>3.9600000000000003E-2</v>
      </c>
      <c r="M85" s="59">
        <v>0.10909000000000001</v>
      </c>
      <c r="N85" s="59">
        <v>3.1269999999999999E-2</v>
      </c>
      <c r="O85" s="59">
        <v>7.7829999999999996E-2</v>
      </c>
      <c r="P85" s="58">
        <v>4.1099999999999998E-2</v>
      </c>
      <c r="Q85" s="59">
        <v>9.6259999999999998E-2</v>
      </c>
      <c r="R85" s="58">
        <v>6.062E-2</v>
      </c>
      <c r="S85" s="59" t="s">
        <v>205</v>
      </c>
      <c r="T85" s="59">
        <v>6.8540000000000004E-2</v>
      </c>
      <c r="U85" s="58">
        <v>6.5500000000000003E-3</v>
      </c>
      <c r="V85" s="58" t="s">
        <v>205</v>
      </c>
      <c r="W85" s="58">
        <v>3.9600000000000003E-2</v>
      </c>
      <c r="X85" s="58">
        <v>2.239E-2</v>
      </c>
      <c r="Y85" s="331">
        <v>0.11019</v>
      </c>
    </row>
    <row r="86" spans="1:27" ht="15" customHeight="1">
      <c r="A86" s="325" t="s">
        <v>76</v>
      </c>
      <c r="B86" s="57">
        <v>0.11735</v>
      </c>
      <c r="C86" s="58">
        <v>9.3429999999999999E-2</v>
      </c>
      <c r="D86" s="58" t="s">
        <v>205</v>
      </c>
      <c r="E86" s="59">
        <v>6.1159999999999999E-2</v>
      </c>
      <c r="F86" s="59">
        <v>8.1920000000000007E-2</v>
      </c>
      <c r="G86" s="59">
        <v>5.6189999999999997E-2</v>
      </c>
      <c r="H86" s="59">
        <v>9.2759999999999995E-2</v>
      </c>
      <c r="I86" s="59">
        <v>1.0829999999999999E-2</v>
      </c>
      <c r="J86" s="58">
        <v>6.3869999999999996E-2</v>
      </c>
      <c r="K86" s="59">
        <v>1.805E-2</v>
      </c>
      <c r="L86" s="58">
        <v>8.9370000000000005E-2</v>
      </c>
      <c r="M86" s="59">
        <v>0.14376</v>
      </c>
      <c r="N86" s="59">
        <v>2.8660000000000001E-2</v>
      </c>
      <c r="O86" s="59">
        <v>0.11509999999999999</v>
      </c>
      <c r="P86" s="58">
        <v>1.805E-2</v>
      </c>
      <c r="Q86" s="59">
        <v>3.7690000000000001E-2</v>
      </c>
      <c r="R86" s="58">
        <v>2.528E-2</v>
      </c>
      <c r="S86" s="59" t="s">
        <v>205</v>
      </c>
      <c r="T86" s="59">
        <v>0.12255000000000001</v>
      </c>
      <c r="U86" s="58" t="s">
        <v>205</v>
      </c>
      <c r="V86" s="58" t="s">
        <v>205</v>
      </c>
      <c r="W86" s="58">
        <v>4.8520000000000001E-2</v>
      </c>
      <c r="X86" s="58">
        <v>7.4020000000000002E-2</v>
      </c>
      <c r="Y86" s="331">
        <v>6.0479999999999999E-2</v>
      </c>
    </row>
    <row r="87" spans="1:27" ht="15" customHeight="1">
      <c r="A87" s="325" t="s">
        <v>77</v>
      </c>
      <c r="B87" s="57">
        <v>9.9820000000000006E-2</v>
      </c>
      <c r="C87" s="58">
        <v>0.14607000000000001</v>
      </c>
      <c r="D87" s="58">
        <v>5.6270000000000001E-2</v>
      </c>
      <c r="E87" s="59">
        <v>0.12706000000000001</v>
      </c>
      <c r="F87" s="59">
        <v>5.8840000000000003E-2</v>
      </c>
      <c r="G87" s="59">
        <v>5.4600000000000003E-2</v>
      </c>
      <c r="H87" s="59">
        <v>6.2560000000000004E-2</v>
      </c>
      <c r="I87" s="59">
        <v>1.9300000000000001E-3</v>
      </c>
      <c r="J87" s="58">
        <v>4.2270000000000002E-2</v>
      </c>
      <c r="K87" s="59">
        <v>1.8370000000000001E-2</v>
      </c>
      <c r="L87" s="58">
        <v>3.7900000000000003E-2</v>
      </c>
      <c r="M87" s="59">
        <v>0.12808</v>
      </c>
      <c r="N87" s="59">
        <v>2.7619999999999999E-2</v>
      </c>
      <c r="O87" s="59">
        <v>0.10045999999999999</v>
      </c>
      <c r="P87" s="58">
        <v>1.9779999999999999E-2</v>
      </c>
      <c r="Q87" s="59">
        <v>4.6379999999999998E-2</v>
      </c>
      <c r="R87" s="58">
        <v>4.573E-2</v>
      </c>
      <c r="S87" s="59" t="s">
        <v>205</v>
      </c>
      <c r="T87" s="59">
        <v>5.5370000000000003E-2</v>
      </c>
      <c r="U87" s="58">
        <v>2.98E-2</v>
      </c>
      <c r="V87" s="58" t="s">
        <v>205</v>
      </c>
      <c r="W87" s="58">
        <v>2.5569999999999999E-2</v>
      </c>
      <c r="X87" s="58" t="s">
        <v>205</v>
      </c>
      <c r="Y87" s="331">
        <v>6.1539999999999997E-2</v>
      </c>
    </row>
    <row r="88" spans="1:27" ht="15" customHeight="1">
      <c r="A88" s="325" t="s">
        <v>78</v>
      </c>
      <c r="B88" s="57">
        <v>0.16089000000000001</v>
      </c>
      <c r="C88" s="58">
        <v>6.7280000000000006E-2</v>
      </c>
      <c r="D88" s="58" t="s">
        <v>205</v>
      </c>
      <c r="E88" s="59">
        <v>0.13395000000000001</v>
      </c>
      <c r="F88" s="59">
        <v>9.2689999999999995E-2</v>
      </c>
      <c r="G88" s="59">
        <v>7.2359999999999994E-2</v>
      </c>
      <c r="H88" s="59">
        <v>0.11423999999999999</v>
      </c>
      <c r="I88" s="59">
        <v>4.0000000000000001E-3</v>
      </c>
      <c r="J88" s="58">
        <v>6.7589999999999997E-2</v>
      </c>
      <c r="K88" s="59">
        <v>4.265E-2</v>
      </c>
      <c r="L88" s="58">
        <v>5.389E-2</v>
      </c>
      <c r="M88" s="59">
        <v>7.7600000000000002E-2</v>
      </c>
      <c r="N88" s="59">
        <v>2.0629999999999999E-2</v>
      </c>
      <c r="O88" s="59">
        <v>5.697E-2</v>
      </c>
      <c r="P88" s="58">
        <v>2.2939999999999999E-2</v>
      </c>
      <c r="Q88" s="59">
        <v>2.9250000000000002E-2</v>
      </c>
      <c r="R88" s="58">
        <v>1.5089999999999999E-2</v>
      </c>
      <c r="S88" s="59" t="s">
        <v>205</v>
      </c>
      <c r="T88" s="59">
        <v>0.10761999999999999</v>
      </c>
      <c r="U88" s="58">
        <v>6.4700000000000001E-3</v>
      </c>
      <c r="V88" s="58">
        <v>6.4700000000000001E-3</v>
      </c>
      <c r="W88" s="58">
        <v>9.4689999999999996E-2</v>
      </c>
      <c r="X88" s="58" t="s">
        <v>205</v>
      </c>
      <c r="Y88" s="331">
        <v>5.219E-2</v>
      </c>
    </row>
    <row r="89" spans="1:27" ht="15" customHeight="1" thickBot="1">
      <c r="A89" s="327" t="s">
        <v>79</v>
      </c>
      <c r="B89" s="60">
        <v>0.10639999999999999</v>
      </c>
      <c r="C89" s="61">
        <v>0.14001</v>
      </c>
      <c r="D89" s="61">
        <v>1.132E-2</v>
      </c>
      <c r="E89" s="62">
        <v>6.812E-2</v>
      </c>
      <c r="F89" s="62">
        <v>0.10298</v>
      </c>
      <c r="G89" s="62">
        <v>5.4460000000000001E-2</v>
      </c>
      <c r="H89" s="62">
        <v>6.5060000000000007E-2</v>
      </c>
      <c r="I89" s="62">
        <v>5.0299999999999997E-3</v>
      </c>
      <c r="J89" s="61">
        <v>4.4209999999999999E-2</v>
      </c>
      <c r="K89" s="62">
        <v>1.5820000000000001E-2</v>
      </c>
      <c r="L89" s="61">
        <v>4.5650000000000003E-2</v>
      </c>
      <c r="M89" s="62">
        <v>0.12096</v>
      </c>
      <c r="N89" s="62">
        <v>2.0310000000000002E-2</v>
      </c>
      <c r="O89" s="62">
        <v>0.10065</v>
      </c>
      <c r="P89" s="61">
        <v>3.7560000000000003E-2</v>
      </c>
      <c r="Q89" s="62">
        <v>4.5469999999999997E-2</v>
      </c>
      <c r="R89" s="61">
        <v>5.4100000000000002E-2</v>
      </c>
      <c r="S89" s="62" t="s">
        <v>205</v>
      </c>
      <c r="T89" s="62">
        <v>9.0399999999999994E-2</v>
      </c>
      <c r="U89" s="61">
        <v>3.2399999999999998E-3</v>
      </c>
      <c r="V89" s="61">
        <v>1.9769999999999999E-2</v>
      </c>
      <c r="W89" s="61">
        <v>6.021E-2</v>
      </c>
      <c r="X89" s="61">
        <v>7.1900000000000002E-3</v>
      </c>
      <c r="Y89" s="63">
        <v>5.7509999999999999E-2</v>
      </c>
    </row>
    <row r="91" spans="1:27" ht="15.75" thickBot="1"/>
    <row r="92" spans="1:27" ht="15.75" thickBot="1">
      <c r="B92" s="370" t="s">
        <v>119</v>
      </c>
      <c r="C92" s="378" t="s">
        <v>122</v>
      </c>
      <c r="D92" s="379"/>
      <c r="E92" s="379"/>
      <c r="F92" s="379"/>
      <c r="G92" s="379"/>
      <c r="H92" s="379"/>
      <c r="I92" s="379"/>
      <c r="J92" s="378" t="s">
        <v>117</v>
      </c>
      <c r="K92" s="379"/>
      <c r="L92" s="379"/>
      <c r="M92" s="379"/>
      <c r="N92" s="379"/>
      <c r="O92" s="379"/>
      <c r="P92" s="379"/>
      <c r="Q92" s="380"/>
      <c r="R92" s="339"/>
      <c r="S92" s="368" t="s">
        <v>115</v>
      </c>
      <c r="T92" s="368"/>
      <c r="U92" s="368"/>
      <c r="V92" s="368"/>
      <c r="W92" s="368"/>
      <c r="X92" s="368"/>
      <c r="Y92" s="369"/>
      <c r="Z92" s="370" t="s">
        <v>107</v>
      </c>
      <c r="AA92" s="372" t="s">
        <v>123</v>
      </c>
    </row>
    <row r="93" spans="1:27" ht="39" customHeight="1" thickBot="1">
      <c r="A93" s="11" t="s">
        <v>80</v>
      </c>
      <c r="B93" s="371"/>
      <c r="C93" s="64" t="s">
        <v>113</v>
      </c>
      <c r="D93" s="65" t="s">
        <v>112</v>
      </c>
      <c r="E93" s="65" t="s">
        <v>111</v>
      </c>
      <c r="F93" s="65" t="s">
        <v>110</v>
      </c>
      <c r="G93" s="65" t="s">
        <v>109</v>
      </c>
      <c r="H93" s="65" t="s">
        <v>108</v>
      </c>
      <c r="I93" s="65" t="s">
        <v>97</v>
      </c>
      <c r="J93" s="64" t="s">
        <v>116</v>
      </c>
      <c r="K93" s="65" t="s">
        <v>113</v>
      </c>
      <c r="L93" s="65" t="s">
        <v>112</v>
      </c>
      <c r="M93" s="65" t="s">
        <v>111</v>
      </c>
      <c r="N93" s="65" t="s">
        <v>110</v>
      </c>
      <c r="O93" s="65" t="s">
        <v>109</v>
      </c>
      <c r="P93" s="65" t="s">
        <v>108</v>
      </c>
      <c r="Q93" s="66" t="s">
        <v>97</v>
      </c>
      <c r="R93" s="65" t="s">
        <v>114</v>
      </c>
      <c r="S93" s="65" t="s">
        <v>113</v>
      </c>
      <c r="T93" s="65" t="s">
        <v>112</v>
      </c>
      <c r="U93" s="65" t="s">
        <v>111</v>
      </c>
      <c r="V93" s="65" t="s">
        <v>110</v>
      </c>
      <c r="W93" s="65" t="s">
        <v>109</v>
      </c>
      <c r="X93" s="65" t="s">
        <v>108</v>
      </c>
      <c r="Y93" s="66" t="s">
        <v>97</v>
      </c>
      <c r="Z93" s="371"/>
      <c r="AA93" s="373"/>
    </row>
    <row r="94" spans="1:27">
      <c r="A94" s="323" t="s">
        <v>68</v>
      </c>
      <c r="B94" s="335">
        <v>0.94</v>
      </c>
      <c r="C94" s="332" t="s">
        <v>205</v>
      </c>
      <c r="D94" s="333">
        <v>0.83</v>
      </c>
      <c r="E94" s="333">
        <v>0.83</v>
      </c>
      <c r="F94" s="333">
        <v>0.82</v>
      </c>
      <c r="G94" s="333" t="s">
        <v>205</v>
      </c>
      <c r="H94" s="333">
        <v>0.76</v>
      </c>
      <c r="I94" s="333">
        <v>0.91</v>
      </c>
      <c r="J94" s="332">
        <v>0.78</v>
      </c>
      <c r="K94" s="333">
        <v>0.77</v>
      </c>
      <c r="L94" s="333">
        <v>0.86</v>
      </c>
      <c r="M94" s="333">
        <v>0.74</v>
      </c>
      <c r="N94" s="333">
        <v>0.85</v>
      </c>
      <c r="O94" s="333">
        <v>0.88</v>
      </c>
      <c r="P94" s="333">
        <v>0.87</v>
      </c>
      <c r="Q94" s="334">
        <v>1</v>
      </c>
      <c r="R94" s="333">
        <v>0.77</v>
      </c>
      <c r="S94" s="333">
        <v>0.82</v>
      </c>
      <c r="T94" s="333">
        <v>0.78</v>
      </c>
      <c r="U94" s="333">
        <v>0.88</v>
      </c>
      <c r="V94" s="333">
        <v>0.84</v>
      </c>
      <c r="W94" s="333" t="s">
        <v>205</v>
      </c>
      <c r="X94" s="333">
        <v>0.94</v>
      </c>
      <c r="Y94" s="334">
        <v>0.8</v>
      </c>
      <c r="Z94" s="335">
        <v>0.61</v>
      </c>
      <c r="AA94" s="334">
        <v>1</v>
      </c>
    </row>
    <row r="95" spans="1:27">
      <c r="A95" s="325" t="s">
        <v>69</v>
      </c>
      <c r="B95" s="336">
        <v>0.9</v>
      </c>
      <c r="C95" s="67">
        <v>0.93</v>
      </c>
      <c r="D95" s="68">
        <v>1</v>
      </c>
      <c r="E95" s="68">
        <v>0.84</v>
      </c>
      <c r="F95" s="68">
        <v>0.85</v>
      </c>
      <c r="G95" s="68">
        <v>0.69</v>
      </c>
      <c r="H95" s="68">
        <v>0.86</v>
      </c>
      <c r="I95" s="68">
        <v>1</v>
      </c>
      <c r="J95" s="67">
        <v>0.79</v>
      </c>
      <c r="K95" s="68">
        <v>0.75</v>
      </c>
      <c r="L95" s="68">
        <v>0.86</v>
      </c>
      <c r="M95" s="68">
        <v>0.77</v>
      </c>
      <c r="N95" s="68">
        <v>0.78</v>
      </c>
      <c r="O95" s="68">
        <v>0.71</v>
      </c>
      <c r="P95" s="68">
        <v>0.76</v>
      </c>
      <c r="Q95" s="69">
        <v>1</v>
      </c>
      <c r="R95" s="68">
        <v>0.85</v>
      </c>
      <c r="S95" s="68">
        <v>0.85</v>
      </c>
      <c r="T95" s="68">
        <v>0.92</v>
      </c>
      <c r="U95" s="68">
        <v>0.57999999999999996</v>
      </c>
      <c r="V95" s="68">
        <v>0.85</v>
      </c>
      <c r="W95" s="68">
        <v>0.45</v>
      </c>
      <c r="X95" s="68">
        <v>1</v>
      </c>
      <c r="Y95" s="69">
        <v>0.96</v>
      </c>
      <c r="Z95" s="336">
        <v>0.76</v>
      </c>
      <c r="AA95" s="69">
        <v>1</v>
      </c>
    </row>
    <row r="96" spans="1:27">
      <c r="A96" s="325" t="s">
        <v>70</v>
      </c>
      <c r="B96" s="336">
        <v>0.9</v>
      </c>
      <c r="C96" s="67">
        <v>0.79</v>
      </c>
      <c r="D96" s="68">
        <v>0.91</v>
      </c>
      <c r="E96" s="68">
        <v>0.8</v>
      </c>
      <c r="F96" s="68">
        <v>0.8</v>
      </c>
      <c r="G96" s="68">
        <v>0.71</v>
      </c>
      <c r="H96" s="68">
        <v>0.89</v>
      </c>
      <c r="I96" s="68">
        <v>0.99</v>
      </c>
      <c r="J96" s="67">
        <v>0.76</v>
      </c>
      <c r="K96" s="68">
        <v>0.8</v>
      </c>
      <c r="L96" s="68">
        <v>0.85</v>
      </c>
      <c r="M96" s="68">
        <v>0.81</v>
      </c>
      <c r="N96" s="68">
        <v>0.78</v>
      </c>
      <c r="O96" s="68">
        <v>0.51</v>
      </c>
      <c r="P96" s="68">
        <v>0.9</v>
      </c>
      <c r="Q96" s="69">
        <v>1</v>
      </c>
      <c r="R96" s="68">
        <v>0.87</v>
      </c>
      <c r="S96" s="68">
        <v>0.83</v>
      </c>
      <c r="T96" s="68">
        <v>0.83</v>
      </c>
      <c r="U96" s="68">
        <v>0.78</v>
      </c>
      <c r="V96" s="68">
        <v>0.86</v>
      </c>
      <c r="W96" s="68" t="s">
        <v>206</v>
      </c>
      <c r="X96" s="68">
        <v>0.85</v>
      </c>
      <c r="Y96" s="69">
        <v>0.79</v>
      </c>
      <c r="Z96" s="336">
        <v>0.8</v>
      </c>
      <c r="AA96" s="69">
        <v>0.92</v>
      </c>
    </row>
    <row r="97" spans="1:27">
      <c r="A97" s="325" t="s">
        <v>71</v>
      </c>
      <c r="B97" s="336">
        <v>0.86</v>
      </c>
      <c r="C97" s="67">
        <v>0.85</v>
      </c>
      <c r="D97" s="68">
        <v>0.84</v>
      </c>
      <c r="E97" s="68">
        <v>0.84</v>
      </c>
      <c r="F97" s="68">
        <v>0.83</v>
      </c>
      <c r="G97" s="68">
        <v>0.6</v>
      </c>
      <c r="H97" s="68">
        <v>0.97</v>
      </c>
      <c r="I97" s="68">
        <v>0.78</v>
      </c>
      <c r="J97" s="67">
        <v>0.78</v>
      </c>
      <c r="K97" s="68">
        <v>0.83</v>
      </c>
      <c r="L97" s="68">
        <v>0.89</v>
      </c>
      <c r="M97" s="68">
        <v>0.79</v>
      </c>
      <c r="N97" s="68">
        <v>0.78</v>
      </c>
      <c r="O97" s="68">
        <v>0.47</v>
      </c>
      <c r="P97" s="68">
        <v>0.8</v>
      </c>
      <c r="Q97" s="69">
        <v>0.85</v>
      </c>
      <c r="R97" s="68">
        <v>0.83</v>
      </c>
      <c r="S97" s="68">
        <v>0.83</v>
      </c>
      <c r="T97" s="68">
        <v>0.91</v>
      </c>
      <c r="U97" s="68">
        <v>0.82</v>
      </c>
      <c r="V97" s="68">
        <v>0.83</v>
      </c>
      <c r="W97" s="68">
        <v>0.84</v>
      </c>
      <c r="X97" s="68" t="s">
        <v>206</v>
      </c>
      <c r="Y97" s="69">
        <v>0.8</v>
      </c>
      <c r="Z97" s="336">
        <v>0.89</v>
      </c>
      <c r="AA97" s="69">
        <v>0.96</v>
      </c>
    </row>
    <row r="98" spans="1:27">
      <c r="A98" s="325" t="s">
        <v>72</v>
      </c>
      <c r="B98" s="336">
        <v>0.88</v>
      </c>
      <c r="C98" s="67" t="s">
        <v>205</v>
      </c>
      <c r="D98" s="68">
        <v>0.91</v>
      </c>
      <c r="E98" s="68">
        <v>0.85</v>
      </c>
      <c r="F98" s="68">
        <v>0.88</v>
      </c>
      <c r="G98" s="68">
        <v>0.77</v>
      </c>
      <c r="H98" s="68">
        <v>0.89</v>
      </c>
      <c r="I98" s="68" t="s">
        <v>205</v>
      </c>
      <c r="J98" s="67">
        <v>0.57999999999999996</v>
      </c>
      <c r="K98" s="68">
        <v>0.82</v>
      </c>
      <c r="L98" s="68" t="s">
        <v>205</v>
      </c>
      <c r="M98" s="68">
        <v>0.84</v>
      </c>
      <c r="N98" s="68">
        <v>0.78</v>
      </c>
      <c r="O98" s="68">
        <v>0.75</v>
      </c>
      <c r="P98" s="68">
        <v>1</v>
      </c>
      <c r="Q98" s="69">
        <v>1</v>
      </c>
      <c r="R98" s="68">
        <v>0.87</v>
      </c>
      <c r="S98" s="68" t="s">
        <v>206</v>
      </c>
      <c r="T98" s="68">
        <v>0.86</v>
      </c>
      <c r="U98" s="68">
        <v>0.87</v>
      </c>
      <c r="V98" s="68">
        <v>0.88</v>
      </c>
      <c r="W98" s="68">
        <v>0.67</v>
      </c>
      <c r="X98" s="68" t="s">
        <v>205</v>
      </c>
      <c r="Y98" s="69">
        <v>0.73</v>
      </c>
      <c r="Z98" s="336" t="s">
        <v>205</v>
      </c>
      <c r="AA98" s="69" t="s">
        <v>207</v>
      </c>
    </row>
    <row r="99" spans="1:27">
      <c r="A99" s="325" t="s">
        <v>73</v>
      </c>
      <c r="B99" s="336">
        <v>0.92</v>
      </c>
      <c r="C99" s="67" t="s">
        <v>205</v>
      </c>
      <c r="D99" s="68">
        <v>0.89</v>
      </c>
      <c r="E99" s="68">
        <v>0.77</v>
      </c>
      <c r="F99" s="68">
        <v>0.84</v>
      </c>
      <c r="G99" s="68">
        <v>0.93</v>
      </c>
      <c r="H99" s="68">
        <v>0.97</v>
      </c>
      <c r="I99" s="68">
        <v>0.98</v>
      </c>
      <c r="J99" s="67">
        <v>0.82</v>
      </c>
      <c r="K99" s="68">
        <v>0.93</v>
      </c>
      <c r="L99" s="68">
        <v>0.97</v>
      </c>
      <c r="M99" s="68">
        <v>0.68</v>
      </c>
      <c r="N99" s="68">
        <v>0.79</v>
      </c>
      <c r="O99" s="68">
        <v>0.9</v>
      </c>
      <c r="P99" s="68">
        <v>1</v>
      </c>
      <c r="Q99" s="69">
        <v>0.93</v>
      </c>
      <c r="R99" s="68">
        <v>0.77</v>
      </c>
      <c r="S99" s="68">
        <v>0.73</v>
      </c>
      <c r="T99" s="68">
        <v>0.95</v>
      </c>
      <c r="U99" s="68">
        <v>0.94</v>
      </c>
      <c r="V99" s="68">
        <v>0.85</v>
      </c>
      <c r="W99" s="68">
        <v>0.8</v>
      </c>
      <c r="X99" s="68">
        <v>0.98</v>
      </c>
      <c r="Y99" s="69">
        <v>0.84</v>
      </c>
      <c r="Z99" s="336">
        <v>0.75</v>
      </c>
      <c r="AA99" s="69">
        <v>0.98</v>
      </c>
    </row>
    <row r="100" spans="1:27" ht="13.5" customHeight="1">
      <c r="A100" s="325" t="s">
        <v>74</v>
      </c>
      <c r="B100" s="336" t="s">
        <v>205</v>
      </c>
      <c r="C100" s="67" t="s">
        <v>205</v>
      </c>
      <c r="D100" s="68" t="s">
        <v>205</v>
      </c>
      <c r="E100" s="68" t="s">
        <v>205</v>
      </c>
      <c r="F100" s="68" t="s">
        <v>205</v>
      </c>
      <c r="G100" s="68" t="s">
        <v>205</v>
      </c>
      <c r="H100" s="68" t="s">
        <v>205</v>
      </c>
      <c r="I100" s="68" t="s">
        <v>205</v>
      </c>
      <c r="J100" s="67">
        <v>0.72</v>
      </c>
      <c r="K100" s="68" t="s">
        <v>205</v>
      </c>
      <c r="L100" s="68" t="s">
        <v>206</v>
      </c>
      <c r="M100" s="68">
        <v>0.66</v>
      </c>
      <c r="N100" s="68" t="s">
        <v>205</v>
      </c>
      <c r="O100" s="68" t="s">
        <v>205</v>
      </c>
      <c r="P100" s="68" t="s">
        <v>205</v>
      </c>
      <c r="Q100" s="69" t="s">
        <v>205</v>
      </c>
      <c r="R100" s="68">
        <v>0.87</v>
      </c>
      <c r="S100" s="68" t="s">
        <v>205</v>
      </c>
      <c r="T100" s="68" t="s">
        <v>205</v>
      </c>
      <c r="U100" s="68">
        <v>0.8</v>
      </c>
      <c r="V100" s="68">
        <v>0.87</v>
      </c>
      <c r="W100" s="68" t="s">
        <v>205</v>
      </c>
      <c r="X100" s="68">
        <v>0.94</v>
      </c>
      <c r="Y100" s="69" t="s">
        <v>205</v>
      </c>
      <c r="Z100" s="336" t="s">
        <v>205</v>
      </c>
      <c r="AA100" s="69" t="s">
        <v>207</v>
      </c>
    </row>
    <row r="101" spans="1:27">
      <c r="A101" s="325" t="s">
        <v>75</v>
      </c>
      <c r="B101" s="336">
        <v>0.83</v>
      </c>
      <c r="C101" s="67">
        <v>0.85</v>
      </c>
      <c r="D101" s="68">
        <v>0.67</v>
      </c>
      <c r="E101" s="68">
        <v>0.8</v>
      </c>
      <c r="F101" s="68">
        <v>0.77</v>
      </c>
      <c r="G101" s="68">
        <v>0.56000000000000005</v>
      </c>
      <c r="H101" s="68">
        <v>0.94</v>
      </c>
      <c r="I101" s="68">
        <v>0.92</v>
      </c>
      <c r="J101" s="67">
        <v>0.78</v>
      </c>
      <c r="K101" s="68">
        <v>0.77</v>
      </c>
      <c r="L101" s="68">
        <v>0.99</v>
      </c>
      <c r="M101" s="68">
        <v>0.91</v>
      </c>
      <c r="N101" s="68">
        <v>0.79</v>
      </c>
      <c r="O101" s="68">
        <v>0.8</v>
      </c>
      <c r="P101" s="68">
        <v>0.79</v>
      </c>
      <c r="Q101" s="69">
        <v>1</v>
      </c>
      <c r="R101" s="68">
        <v>0.88</v>
      </c>
      <c r="S101" s="68">
        <v>0.93</v>
      </c>
      <c r="T101" s="68">
        <v>0.9</v>
      </c>
      <c r="U101" s="68">
        <v>0.86</v>
      </c>
      <c r="V101" s="68">
        <v>0.83</v>
      </c>
      <c r="W101" s="68" t="s">
        <v>206</v>
      </c>
      <c r="X101" s="68">
        <v>0.9</v>
      </c>
      <c r="Y101" s="69">
        <v>0.84</v>
      </c>
      <c r="Z101" s="336">
        <v>0.78</v>
      </c>
      <c r="AA101" s="69" t="s">
        <v>208</v>
      </c>
    </row>
    <row r="102" spans="1:27">
      <c r="A102" s="325" t="s">
        <v>76</v>
      </c>
      <c r="B102" s="336">
        <v>0.92</v>
      </c>
      <c r="C102" s="67">
        <v>0.86</v>
      </c>
      <c r="D102" s="68">
        <v>0.78</v>
      </c>
      <c r="E102" s="68">
        <v>0.9</v>
      </c>
      <c r="F102" s="68">
        <v>0.84</v>
      </c>
      <c r="G102" s="68">
        <v>0.86</v>
      </c>
      <c r="H102" s="68">
        <v>0.64</v>
      </c>
      <c r="I102" s="68">
        <v>0.99</v>
      </c>
      <c r="J102" s="67">
        <v>0.9</v>
      </c>
      <c r="K102" s="68">
        <v>0.84</v>
      </c>
      <c r="L102" s="68">
        <v>0.74</v>
      </c>
      <c r="M102" s="68">
        <v>0.83</v>
      </c>
      <c r="N102" s="68">
        <v>0.79</v>
      </c>
      <c r="O102" s="68">
        <v>0.88</v>
      </c>
      <c r="P102" s="68">
        <v>0.74</v>
      </c>
      <c r="Q102" s="69">
        <v>1</v>
      </c>
      <c r="R102" s="68">
        <v>0.85</v>
      </c>
      <c r="S102" s="68">
        <v>0.88</v>
      </c>
      <c r="T102" s="68" t="s">
        <v>206</v>
      </c>
      <c r="U102" s="68">
        <v>0.87</v>
      </c>
      <c r="V102" s="68">
        <v>0.85</v>
      </c>
      <c r="W102" s="68">
        <v>0.84</v>
      </c>
      <c r="X102" s="68">
        <v>0.65</v>
      </c>
      <c r="Y102" s="69">
        <v>0.88</v>
      </c>
      <c r="Z102" s="336">
        <v>0.9</v>
      </c>
      <c r="AA102" s="69">
        <v>0.76</v>
      </c>
    </row>
    <row r="103" spans="1:27">
      <c r="A103" s="325" t="s">
        <v>77</v>
      </c>
      <c r="B103" s="336">
        <v>0.88</v>
      </c>
      <c r="C103" s="67">
        <v>0.79</v>
      </c>
      <c r="D103" s="68">
        <v>0.82</v>
      </c>
      <c r="E103" s="68">
        <v>0.83</v>
      </c>
      <c r="F103" s="68">
        <v>0.83</v>
      </c>
      <c r="G103" s="68">
        <v>0.74</v>
      </c>
      <c r="H103" s="68">
        <v>0.99</v>
      </c>
      <c r="I103" s="68">
        <v>0.96</v>
      </c>
      <c r="J103" s="67">
        <v>0.68</v>
      </c>
      <c r="K103" s="68">
        <v>0.83</v>
      </c>
      <c r="L103" s="68">
        <v>0.94</v>
      </c>
      <c r="M103" s="68">
        <v>0.78</v>
      </c>
      <c r="N103" s="68">
        <v>0.79</v>
      </c>
      <c r="O103" s="68">
        <v>0.82</v>
      </c>
      <c r="P103" s="68">
        <v>1</v>
      </c>
      <c r="Q103" s="69">
        <v>0.86</v>
      </c>
      <c r="R103" s="68">
        <v>0.88</v>
      </c>
      <c r="S103" s="68">
        <v>0.73</v>
      </c>
      <c r="T103" s="68">
        <v>0.85</v>
      </c>
      <c r="U103" s="68">
        <v>0.77</v>
      </c>
      <c r="V103" s="68">
        <v>0.83</v>
      </c>
      <c r="W103" s="68">
        <v>0.55000000000000004</v>
      </c>
      <c r="X103" s="68">
        <v>0.88</v>
      </c>
      <c r="Y103" s="69">
        <v>0.81</v>
      </c>
      <c r="Z103" s="336">
        <v>0.86</v>
      </c>
      <c r="AA103" s="69">
        <v>0.99</v>
      </c>
    </row>
    <row r="104" spans="1:27">
      <c r="A104" s="325" t="s">
        <v>78</v>
      </c>
      <c r="B104" s="336">
        <v>0.91</v>
      </c>
      <c r="C104" s="67">
        <v>0.77</v>
      </c>
      <c r="D104" s="68">
        <v>0.87</v>
      </c>
      <c r="E104" s="68">
        <v>0.87</v>
      </c>
      <c r="F104" s="68">
        <v>0.81</v>
      </c>
      <c r="G104" s="68">
        <v>0.8</v>
      </c>
      <c r="H104" s="68">
        <v>0.95</v>
      </c>
      <c r="I104" s="68">
        <v>1</v>
      </c>
      <c r="J104" s="67">
        <v>0.65</v>
      </c>
      <c r="K104" s="68">
        <v>0.73</v>
      </c>
      <c r="L104" s="68">
        <v>0.99</v>
      </c>
      <c r="M104" s="68">
        <v>0.78</v>
      </c>
      <c r="N104" s="68">
        <v>0.79</v>
      </c>
      <c r="O104" s="68">
        <v>0.88</v>
      </c>
      <c r="P104" s="68">
        <v>0.96</v>
      </c>
      <c r="Q104" s="69">
        <v>1</v>
      </c>
      <c r="R104" s="68">
        <v>0.79</v>
      </c>
      <c r="S104" s="68">
        <v>0.82</v>
      </c>
      <c r="T104" s="68">
        <v>0.88</v>
      </c>
      <c r="U104" s="68">
        <v>0.79</v>
      </c>
      <c r="V104" s="68">
        <v>0.84</v>
      </c>
      <c r="W104" s="68" t="s">
        <v>206</v>
      </c>
      <c r="X104" s="68">
        <v>1</v>
      </c>
      <c r="Y104" s="69">
        <v>0.87</v>
      </c>
      <c r="Z104" s="336">
        <v>0.76</v>
      </c>
      <c r="AA104" s="69">
        <v>0.98</v>
      </c>
    </row>
    <row r="105" spans="1:27" ht="15.75" thickBot="1">
      <c r="A105" s="327" t="s">
        <v>79</v>
      </c>
      <c r="B105" s="337">
        <v>0.93</v>
      </c>
      <c r="C105" s="70">
        <v>0.8</v>
      </c>
      <c r="D105" s="71">
        <v>0.75</v>
      </c>
      <c r="E105" s="71">
        <v>0.86</v>
      </c>
      <c r="F105" s="71">
        <v>0.78</v>
      </c>
      <c r="G105" s="71">
        <v>0.92</v>
      </c>
      <c r="H105" s="71">
        <v>0.93</v>
      </c>
      <c r="I105" s="71">
        <v>0.94</v>
      </c>
      <c r="J105" s="70">
        <v>0.75</v>
      </c>
      <c r="K105" s="71">
        <v>0.83</v>
      </c>
      <c r="L105" s="71">
        <v>0.93</v>
      </c>
      <c r="M105" s="71">
        <v>0.84</v>
      </c>
      <c r="N105" s="71">
        <v>0.75</v>
      </c>
      <c r="O105" s="71">
        <v>0.88</v>
      </c>
      <c r="P105" s="71">
        <v>0.95</v>
      </c>
      <c r="Q105" s="72">
        <v>0.96</v>
      </c>
      <c r="R105" s="71">
        <v>0.82</v>
      </c>
      <c r="S105" s="71">
        <v>0.71</v>
      </c>
      <c r="T105" s="71">
        <v>0.9</v>
      </c>
      <c r="U105" s="71">
        <v>0.8</v>
      </c>
      <c r="V105" s="71">
        <v>0.82</v>
      </c>
      <c r="W105" s="71" t="s">
        <v>206</v>
      </c>
      <c r="X105" s="71">
        <v>0.94</v>
      </c>
      <c r="Y105" s="72">
        <v>0.94</v>
      </c>
      <c r="Z105" s="337">
        <v>0.73</v>
      </c>
      <c r="AA105" s="72">
        <v>1</v>
      </c>
    </row>
  </sheetData>
  <sheetProtection selectLockedCells="1" selectUnlockedCells="1"/>
  <mergeCells count="9">
    <mergeCell ref="S92:Y92"/>
    <mergeCell ref="Z92:Z93"/>
    <mergeCell ref="AA92:AA93"/>
    <mergeCell ref="B31:D31"/>
    <mergeCell ref="E31:G31"/>
    <mergeCell ref="H31:J31"/>
    <mergeCell ref="B92:B93"/>
    <mergeCell ref="C92:I92"/>
    <mergeCell ref="J92:Q92"/>
  </mergeCells>
  <conditionalFormatting sqref="B2:D13">
    <cfRule type="cellIs" dxfId="17" priority="19" stopIfTrue="1" operator="equal">
      <formula>"*"</formula>
    </cfRule>
    <cfRule type="cellIs" dxfId="16" priority="20" stopIfTrue="1" operator="equal">
      <formula>"n/a"</formula>
    </cfRule>
    <cfRule type="cellIs" dxfId="15" priority="381" stopIfTrue="1" operator="between">
      <formula>0.85</formula>
      <formula>1</formula>
    </cfRule>
    <cfRule type="cellIs" dxfId="14" priority="382" stopIfTrue="1" operator="between">
      <formula>0.75</formula>
      <formula>0.85</formula>
    </cfRule>
    <cfRule type="cellIs" dxfId="13" priority="383" stopIfTrue="1" operator="between">
      <formula>0.65</formula>
      <formula>0.75</formula>
    </cfRule>
    <cfRule type="cellIs" dxfId="12" priority="384" stopIfTrue="1" operator="lessThan">
      <formula>0.65</formula>
    </cfRule>
  </conditionalFormatting>
  <conditionalFormatting sqref="B94:AA105 B48:Y59">
    <cfRule type="cellIs" dxfId="11" priority="3" stopIfTrue="1" operator="equal">
      <formula>"*"</formula>
    </cfRule>
    <cfRule type="cellIs" dxfId="10" priority="4" stopIfTrue="1" operator="equal">
      <formula>"n/a"</formula>
    </cfRule>
    <cfRule type="cellIs" dxfId="9" priority="9" stopIfTrue="1" operator="between">
      <formula>0.85</formula>
      <formula>1</formula>
    </cfRule>
    <cfRule type="cellIs" dxfId="8" priority="10" stopIfTrue="1" operator="between">
      <formula>0.75</formula>
      <formula>0.85</formula>
    </cfRule>
    <cfRule type="cellIs" dxfId="7" priority="11" stopIfTrue="1" operator="between">
      <formula>0.65</formula>
      <formula>0.75</formula>
    </cfRule>
    <cfRule type="cellIs" dxfId="6" priority="12" stopIfTrue="1" operator="lessThan">
      <formula>0.65</formula>
    </cfRule>
  </conditionalFormatting>
  <conditionalFormatting sqref="B63:Y74">
    <cfRule type="cellIs" dxfId="5" priority="1" stopIfTrue="1" operator="equal">
      <formula>"*"</formula>
    </cfRule>
    <cfRule type="cellIs" dxfId="4" priority="2" stopIfTrue="1" operator="equal">
      <formula>"n/a"</formula>
    </cfRule>
    <cfRule type="cellIs" dxfId="3" priority="5" stopIfTrue="1" operator="between">
      <formula>0.85</formula>
      <formula>1</formula>
    </cfRule>
    <cfRule type="cellIs" dxfId="2" priority="6" stopIfTrue="1" operator="between">
      <formula>0.75</formula>
      <formula>0.85</formula>
    </cfRule>
    <cfRule type="cellIs" dxfId="1" priority="7" stopIfTrue="1" operator="between">
      <formula>0.65</formula>
      <formula>0.75</formula>
    </cfRule>
    <cfRule type="cellIs" dxfId="0" priority="8" stopIfTrue="1" operator="lessThan">
      <formula>0.65</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5"/>
  <sheetViews>
    <sheetView showGridLines="0" workbookViewId="0"/>
  </sheetViews>
  <sheetFormatPr defaultColWidth="8.88671875" defaultRowHeight="15"/>
  <cols>
    <col min="1" max="1" width="8.88671875" style="7"/>
    <col min="2" max="2" width="45.88671875" style="7" customWidth="1"/>
    <col min="3" max="16384" width="8.88671875" style="7"/>
  </cols>
  <sheetData>
    <row r="1" spans="1:2">
      <c r="A1" s="5"/>
      <c r="B1" s="6" t="s">
        <v>80</v>
      </c>
    </row>
    <row r="2" spans="1:2">
      <c r="A2" s="8">
        <v>1</v>
      </c>
      <c r="B2" s="9" t="s">
        <v>68</v>
      </c>
    </row>
    <row r="3" spans="1:2">
      <c r="A3" s="8">
        <v>2</v>
      </c>
      <c r="B3" s="9" t="s">
        <v>69</v>
      </c>
    </row>
    <row r="4" spans="1:2">
      <c r="A4" s="8">
        <v>3</v>
      </c>
      <c r="B4" s="9" t="s">
        <v>70</v>
      </c>
    </row>
    <row r="5" spans="1:2">
      <c r="A5" s="8">
        <v>4</v>
      </c>
      <c r="B5" s="9" t="s">
        <v>71</v>
      </c>
    </row>
    <row r="6" spans="1:2">
      <c r="A6" s="8">
        <v>5</v>
      </c>
      <c r="B6" s="9" t="s">
        <v>72</v>
      </c>
    </row>
    <row r="7" spans="1:2">
      <c r="A7" s="8">
        <v>6</v>
      </c>
      <c r="B7" s="9" t="s">
        <v>73</v>
      </c>
    </row>
    <row r="8" spans="1:2">
      <c r="A8" s="8">
        <v>7</v>
      </c>
      <c r="B8" s="9" t="s">
        <v>74</v>
      </c>
    </row>
    <row r="9" spans="1:2">
      <c r="A9" s="8">
        <v>8</v>
      </c>
      <c r="B9" s="9" t="s">
        <v>75</v>
      </c>
    </row>
    <row r="10" spans="1:2">
      <c r="A10" s="8">
        <v>9</v>
      </c>
      <c r="B10" s="9" t="s">
        <v>76</v>
      </c>
    </row>
    <row r="11" spans="1:2">
      <c r="A11" s="8">
        <v>10</v>
      </c>
      <c r="B11" s="9" t="s">
        <v>77</v>
      </c>
    </row>
    <row r="12" spans="1:2">
      <c r="A12" s="8">
        <v>11</v>
      </c>
      <c r="B12" s="9" t="s">
        <v>78</v>
      </c>
    </row>
    <row r="13" spans="1:2" ht="15.75" thickBot="1">
      <c r="A13" s="8">
        <v>12</v>
      </c>
      <c r="B13" s="10" t="s">
        <v>79</v>
      </c>
    </row>
    <row r="14" spans="1:2" ht="15.75" thickBot="1"/>
    <row r="15" spans="1:2" ht="15.75" thickBot="1">
      <c r="A15" s="4">
        <v>1</v>
      </c>
    </row>
  </sheetData>
  <sheetProtection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Understanding the data</vt:lpstr>
      <vt:lpstr>Explanatory notes</vt:lpstr>
      <vt:lpstr>Select FEI</vt:lpstr>
      <vt:lpstr>LOR (SSA)</vt:lpstr>
      <vt:lpstr>LOR (Level)</vt:lpstr>
      <vt:lpstr>Data</vt:lpstr>
      <vt:lpstr>Providers</vt:lpstr>
      <vt:lpstr>'Explanatory notes'!Print_Area</vt:lpstr>
      <vt:lpstr>'LOR (Level)'!Print_Area</vt:lpstr>
      <vt:lpstr>'LOR (SSA)'!Print_Area</vt:lpstr>
      <vt:lpstr>'Understanding the data'!Print_Area</vt:lpstr>
    </vt:vector>
  </TitlesOfParts>
  <Company>Welsh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Ackland, Jonathan (KAS)</dc:creator>
  <cp:lastModifiedBy>Swain, Kim (EPS - LGFP)</cp:lastModifiedBy>
  <cp:lastPrinted>2019-02-12T16:08:42Z</cp:lastPrinted>
  <dcterms:created xsi:type="dcterms:W3CDTF">2016-08-17T09:11:20Z</dcterms:created>
  <dcterms:modified xsi:type="dcterms:W3CDTF">2019-02-14T10:38:17Z</dcterms:modified>
</cp:coreProperties>
</file>