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Bethan.Lloyddavies\Desktop\"/>
    </mc:Choice>
  </mc:AlternateContent>
  <bookViews>
    <workbookView xWindow="0" yWindow="0" windowWidth="14380" windowHeight="6430"/>
  </bookViews>
  <sheets>
    <sheet name="SAVINGS" sheetId="2" r:id="rId1"/>
    <sheet name="Summary" sheetId="4" r:id="rId2"/>
    <sheet name="County Hall" sheetId="1" r:id="rId3"/>
    <sheet name="PENMORFA" sheetId="3"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3" i="2" l="1"/>
  <c r="C53" i="2"/>
  <c r="C50" i="2"/>
  <c r="D45" i="2"/>
  <c r="D48" i="2"/>
  <c r="D47" i="2"/>
  <c r="D27" i="2"/>
  <c r="D43" i="2"/>
  <c r="D44" i="2"/>
  <c r="D50" i="2"/>
  <c r="C48" i="2"/>
  <c r="B48" i="2"/>
  <c r="C45" i="2"/>
  <c r="B45" i="2"/>
  <c r="C35" i="2"/>
  <c r="B33" i="2"/>
  <c r="C33" i="2"/>
  <c r="D33" i="2"/>
  <c r="C30" i="2"/>
  <c r="D30" i="2"/>
  <c r="D35" i="2" s="1"/>
  <c r="B30" i="2"/>
  <c r="D32" i="2"/>
  <c r="E7" i="2"/>
  <c r="E6" i="2"/>
  <c r="C32" i="2"/>
  <c r="C28" i="2"/>
  <c r="C29" i="2"/>
  <c r="C27" i="2"/>
  <c r="B28" i="2"/>
  <c r="B29" i="2"/>
  <c r="B32" i="2"/>
  <c r="B27" i="2"/>
  <c r="E18" i="2"/>
  <c r="E17" i="2"/>
  <c r="E16" i="2"/>
  <c r="D20" i="4"/>
  <c r="C20" i="4"/>
  <c r="D19" i="2"/>
  <c r="D17" i="2"/>
  <c r="D18" i="2"/>
  <c r="D16" i="2"/>
  <c r="C16" i="2"/>
  <c r="E10" i="2"/>
  <c r="D10" i="2"/>
  <c r="D6" i="2"/>
  <c r="D7" i="2"/>
  <c r="E5" i="2"/>
  <c r="D5" i="2"/>
  <c r="D8" i="2" s="1"/>
  <c r="B25" i="4"/>
  <c r="C25" i="4" s="1"/>
  <c r="D25" i="4" s="1"/>
  <c r="D26" i="4" s="1"/>
  <c r="C58" i="3"/>
  <c r="B22" i="4"/>
  <c r="C22" i="4" s="1"/>
  <c r="D22" i="4" s="1"/>
  <c r="B21" i="4"/>
  <c r="C21" i="4" s="1"/>
  <c r="D21" i="4" s="1"/>
  <c r="B20" i="4"/>
  <c r="O6" i="3"/>
  <c r="O18" i="3"/>
  <c r="C54" i="3"/>
  <c r="C58" i="1"/>
  <c r="D56" i="3"/>
  <c r="D58" i="3"/>
  <c r="C55" i="3"/>
  <c r="D55" i="3"/>
  <c r="D54" i="3"/>
  <c r="M30" i="3"/>
  <c r="L30" i="3"/>
  <c r="K30" i="3"/>
  <c r="J30" i="3"/>
  <c r="I30" i="3"/>
  <c r="H30" i="3"/>
  <c r="G30" i="3"/>
  <c r="F30" i="3"/>
  <c r="E30" i="3"/>
  <c r="D30" i="3"/>
  <c r="C30" i="3"/>
  <c r="B30" i="3"/>
  <c r="O29" i="3"/>
  <c r="C18" i="3"/>
  <c r="B18" i="3"/>
  <c r="C47" i="3"/>
  <c r="B47" i="3"/>
  <c r="E8" i="2" l="1"/>
  <c r="E11" i="2" s="1"/>
  <c r="E19" i="2"/>
  <c r="E23" i="2" s="1"/>
  <c r="D22" i="2"/>
  <c r="E22" i="2"/>
  <c r="C23" i="4"/>
  <c r="D23" i="4"/>
  <c r="C26" i="4"/>
  <c r="E31" i="3"/>
  <c r="O30" i="3"/>
  <c r="O31" i="3" s="1"/>
  <c r="F47" i="3" l="1"/>
  <c r="G47" i="3"/>
  <c r="H47" i="3"/>
  <c r="I47" i="3"/>
  <c r="M47" i="3"/>
  <c r="L47" i="3"/>
  <c r="K47" i="3"/>
  <c r="J47" i="3"/>
  <c r="D18" i="3"/>
  <c r="E18" i="3"/>
  <c r="F18" i="3"/>
  <c r="G18" i="3"/>
  <c r="H18" i="3"/>
  <c r="I18" i="3"/>
  <c r="M18" i="3"/>
  <c r="K18" i="3"/>
  <c r="L18" i="3"/>
  <c r="J18" i="3"/>
  <c r="C48" i="3" l="1"/>
  <c r="O46" i="3"/>
  <c r="O45" i="3"/>
  <c r="O44" i="3"/>
  <c r="O43" i="3"/>
  <c r="O42" i="3"/>
  <c r="O41" i="3"/>
  <c r="O40" i="3"/>
  <c r="O39" i="3"/>
  <c r="O38" i="3"/>
  <c r="O37" i="3"/>
  <c r="O36" i="3"/>
  <c r="O35" i="3"/>
  <c r="M24" i="3"/>
  <c r="L24" i="3"/>
  <c r="K24" i="3"/>
  <c r="J24" i="3"/>
  <c r="I24" i="3"/>
  <c r="H24" i="3"/>
  <c r="G24" i="3"/>
  <c r="F24" i="3"/>
  <c r="E24" i="3"/>
  <c r="D24" i="3"/>
  <c r="C24" i="3"/>
  <c r="B24" i="3"/>
  <c r="O23" i="3"/>
  <c r="C19" i="3"/>
  <c r="O17" i="3"/>
  <c r="O16" i="3"/>
  <c r="P16" i="3" s="1"/>
  <c r="O15" i="3"/>
  <c r="O14" i="3"/>
  <c r="O13" i="3"/>
  <c r="O12" i="3"/>
  <c r="O11" i="3"/>
  <c r="O10" i="3"/>
  <c r="O9" i="3"/>
  <c r="O8" i="3"/>
  <c r="P8" i="3" s="1"/>
  <c r="O7" i="3"/>
  <c r="D63" i="1"/>
  <c r="C63" i="1"/>
  <c r="D60" i="1"/>
  <c r="C60" i="1"/>
  <c r="C59" i="1"/>
  <c r="D62" i="1"/>
  <c r="C62" i="1"/>
  <c r="D59" i="1"/>
  <c r="D58" i="1"/>
  <c r="C53" i="1"/>
  <c r="C19" i="1"/>
  <c r="P14" i="1" s="1"/>
  <c r="O41" i="1"/>
  <c r="P41" i="1" s="1"/>
  <c r="O42" i="1"/>
  <c r="P42" i="1" s="1"/>
  <c r="O43" i="1"/>
  <c r="P43" i="1" s="1"/>
  <c r="O44" i="1"/>
  <c r="P44" i="1" s="1"/>
  <c r="O45" i="1"/>
  <c r="P45" i="1" s="1"/>
  <c r="O46" i="1"/>
  <c r="P46" i="1" s="1"/>
  <c r="O47" i="1"/>
  <c r="P47" i="1" s="1"/>
  <c r="O48" i="1"/>
  <c r="P48" i="1" s="1"/>
  <c r="O49" i="1"/>
  <c r="P49" i="1" s="1"/>
  <c r="O50" i="1"/>
  <c r="P50" i="1" s="1"/>
  <c r="O51" i="1"/>
  <c r="P51" i="1" s="1"/>
  <c r="O40" i="1"/>
  <c r="P40" i="1" s="1"/>
  <c r="O7" i="1"/>
  <c r="P7" i="1" s="1"/>
  <c r="O8" i="1"/>
  <c r="P8" i="1" s="1"/>
  <c r="O9" i="1"/>
  <c r="P9" i="1" s="1"/>
  <c r="O10" i="1"/>
  <c r="P10" i="1" s="1"/>
  <c r="O11" i="1"/>
  <c r="P11" i="1" s="1"/>
  <c r="O12" i="1"/>
  <c r="P12" i="1" s="1"/>
  <c r="O13" i="1"/>
  <c r="O14" i="1"/>
  <c r="O15" i="1"/>
  <c r="P15" i="1" s="1"/>
  <c r="O16" i="1"/>
  <c r="P16" i="1" s="1"/>
  <c r="O17" i="1"/>
  <c r="P17" i="1" s="1"/>
  <c r="O6" i="1"/>
  <c r="P6" i="1" s="1"/>
  <c r="O24" i="1"/>
  <c r="O25" i="1"/>
  <c r="O26" i="1"/>
  <c r="O27" i="1"/>
  <c r="O28" i="1"/>
  <c r="O29" i="1"/>
  <c r="O30" i="1"/>
  <c r="O31" i="1"/>
  <c r="O32" i="1"/>
  <c r="O33" i="1"/>
  <c r="O34" i="1"/>
  <c r="O23" i="1"/>
  <c r="O35" i="1" s="1"/>
  <c r="O36" i="1" s="1"/>
  <c r="P40" i="3" l="1"/>
  <c r="P41" i="3"/>
  <c r="P42" i="3"/>
  <c r="P36" i="3"/>
  <c r="P44" i="3"/>
  <c r="P37" i="3"/>
  <c r="P45" i="3"/>
  <c r="P38" i="3"/>
  <c r="P46" i="3"/>
  <c r="E25" i="3"/>
  <c r="P29" i="3" s="1"/>
  <c r="P30" i="3" s="1"/>
  <c r="P31" i="3" s="1"/>
  <c r="P43" i="3"/>
  <c r="P11" i="3"/>
  <c r="P12" i="3"/>
  <c r="P7" i="3"/>
  <c r="P15" i="3"/>
  <c r="O24" i="3"/>
  <c r="O25" i="3" s="1"/>
  <c r="O47" i="3"/>
  <c r="O48" i="3" s="1"/>
  <c r="C59" i="3" s="1"/>
  <c r="P14" i="3"/>
  <c r="P23" i="3"/>
  <c r="P9" i="3"/>
  <c r="P13" i="3"/>
  <c r="P17" i="3"/>
  <c r="P35" i="3"/>
  <c r="P39" i="3"/>
  <c r="P6" i="3"/>
  <c r="P10" i="3"/>
  <c r="P25" i="1"/>
  <c r="P52" i="1"/>
  <c r="P53" i="1" s="1"/>
  <c r="P31" i="1"/>
  <c r="P18" i="1"/>
  <c r="P19" i="1" s="1"/>
  <c r="O52" i="1"/>
  <c r="O53" i="1" s="1"/>
  <c r="P13" i="1"/>
  <c r="O18" i="1"/>
  <c r="O19" i="1" s="1"/>
  <c r="C35" i="1"/>
  <c r="D35" i="1"/>
  <c r="E35" i="1"/>
  <c r="E36" i="1" s="1"/>
  <c r="P24" i="1" s="1"/>
  <c r="F35" i="1"/>
  <c r="G35" i="1"/>
  <c r="H35" i="1"/>
  <c r="I35" i="1"/>
  <c r="J35" i="1"/>
  <c r="K35" i="1"/>
  <c r="L35" i="1"/>
  <c r="M35" i="1"/>
  <c r="B35" i="1"/>
  <c r="O19" i="3" l="1"/>
  <c r="C53" i="3" s="1"/>
  <c r="C56" i="3" s="1"/>
  <c r="P24" i="3"/>
  <c r="P25" i="3" s="1"/>
  <c r="P47" i="3"/>
  <c r="P48" i="3" s="1"/>
  <c r="D59" i="3" s="1"/>
  <c r="P18" i="3"/>
  <c r="P19" i="3" s="1"/>
  <c r="D53" i="3" s="1"/>
  <c r="P28" i="1"/>
  <c r="P33" i="1"/>
  <c r="P30" i="1"/>
  <c r="P32" i="1"/>
  <c r="P27" i="1"/>
  <c r="P26" i="1"/>
  <c r="P34" i="1"/>
  <c r="P23" i="1"/>
  <c r="P35" i="1" s="1"/>
  <c r="P36" i="1" s="1"/>
  <c r="P29" i="1"/>
</calcChain>
</file>

<file path=xl/sharedStrings.xml><?xml version="1.0" encoding="utf-8"?>
<sst xmlns="http://schemas.openxmlformats.org/spreadsheetml/2006/main" count="294" uniqueCount="52">
  <si>
    <t>Electricity</t>
  </si>
  <si>
    <t>Month</t>
  </si>
  <si>
    <t>2023-2024</t>
  </si>
  <si>
    <t>2022-2023</t>
  </si>
  <si>
    <t>kWh</t>
  </si>
  <si>
    <t>Cost(£)</t>
  </si>
  <si>
    <t>Total</t>
  </si>
  <si>
    <t>Oil</t>
  </si>
  <si>
    <t>Water</t>
  </si>
  <si>
    <t>Cub Mtrs</t>
  </si>
  <si>
    <t>Admin - Swyddfa'r Sir, Aberaeron</t>
  </si>
  <si>
    <t>2021-2022</t>
  </si>
  <si>
    <t>2020-2021</t>
  </si>
  <si>
    <t>2019-2020</t>
  </si>
  <si>
    <t>2018-2019</t>
  </si>
  <si>
    <t>AVE 18/19, 19/20 &amp; 22/23</t>
  </si>
  <si>
    <t xml:space="preserve"> @Current Unit Rates</t>
  </si>
  <si>
    <t>m2</t>
  </si>
  <si>
    <t>m3</t>
  </si>
  <si>
    <t>Per m2</t>
  </si>
  <si>
    <t>Existing Library in County Hall</t>
  </si>
  <si>
    <t>Cost</t>
  </si>
  <si>
    <t>Penmorfa</t>
  </si>
  <si>
    <t>Biomass</t>
  </si>
  <si>
    <t>Proposed relocated Library</t>
  </si>
  <si>
    <t>Library (naural ventilation)</t>
  </si>
  <si>
    <t>Good Practice</t>
  </si>
  <si>
    <t>Fossil Fuels/heating</t>
  </si>
  <si>
    <t>£</t>
  </si>
  <si>
    <t>CURRENT ENERGY DEMAND - PENMORFA</t>
  </si>
  <si>
    <t>CIBSE Benchmark</t>
  </si>
  <si>
    <t>Biomass (no change)</t>
  </si>
  <si>
    <t>Oil (no change)</t>
  </si>
  <si>
    <t>Electricity (reduce to CIBSE benchmark)</t>
  </si>
  <si>
    <t>Water (10% uplift)</t>
  </si>
  <si>
    <t xml:space="preserve"> - It is presumed that the heating demand in the new library area will stay the same - this area is already being heated and don't anticipate any additional heating requirement.</t>
  </si>
  <si>
    <t xml:space="preserve"> - Current electricity usage across the whole building is high at 90kWh/m2. When incorporting the Library into the existing space, making sure that refurbishment/redevelopment is done to provide energy efficiency and building fabric improvements, should mean that the space could perform to CIBSE 'Good Practice'. Thus reducing the electricity usage in this space, from 90kWh/m2 to 46kWh/m2.</t>
  </si>
  <si>
    <t xml:space="preserve"> - a 10% uplift in water usage within this area has been applied to allow for an increased number of visitors to the site.</t>
  </si>
  <si>
    <t>NOTES:</t>
  </si>
  <si>
    <t>TOTAL:</t>
  </si>
  <si>
    <t>TOTAL SAVING</t>
  </si>
  <si>
    <t>Note:</t>
  </si>
  <si>
    <t>Saving against existing use of space:</t>
  </si>
  <si>
    <t>OVERALL REDUCTIONS/SAVINGS</t>
  </si>
  <si>
    <r>
      <t>Per m</t>
    </r>
    <r>
      <rPr>
        <b/>
        <vertAlign val="superscript"/>
        <sz val="11"/>
        <color theme="1"/>
        <rFont val="Calibri"/>
        <family val="2"/>
        <scheme val="minor"/>
      </rPr>
      <t>2</t>
    </r>
  </si>
  <si>
    <r>
      <t>Existing Space - 293m</t>
    </r>
    <r>
      <rPr>
        <b/>
        <vertAlign val="superscript"/>
        <sz val="11"/>
        <color theme="1"/>
        <rFont val="Calibri"/>
        <family val="2"/>
        <scheme val="minor"/>
      </rPr>
      <t>2</t>
    </r>
  </si>
  <si>
    <r>
      <t>kWh/m</t>
    </r>
    <r>
      <rPr>
        <b/>
        <vertAlign val="superscript"/>
        <sz val="11"/>
        <color theme="1"/>
        <rFont val="Calibri"/>
        <family val="2"/>
        <scheme val="minor"/>
      </rPr>
      <t>2</t>
    </r>
  </si>
  <si>
    <r>
      <t>m</t>
    </r>
    <r>
      <rPr>
        <b/>
        <vertAlign val="superscript"/>
        <sz val="11"/>
        <color theme="1"/>
        <rFont val="Calibri"/>
        <family val="2"/>
        <scheme val="minor"/>
      </rPr>
      <t>3</t>
    </r>
    <r>
      <rPr>
        <b/>
        <sz val="11"/>
        <color theme="1"/>
        <rFont val="Calibri"/>
        <family val="2"/>
        <scheme val="minor"/>
      </rPr>
      <t>/m</t>
    </r>
    <r>
      <rPr>
        <b/>
        <vertAlign val="superscript"/>
        <sz val="11"/>
        <color theme="1"/>
        <rFont val="Calibri"/>
        <family val="2"/>
        <scheme val="minor"/>
      </rPr>
      <t>2</t>
    </r>
  </si>
  <si>
    <r>
      <t>m</t>
    </r>
    <r>
      <rPr>
        <b/>
        <vertAlign val="superscript"/>
        <sz val="11"/>
        <color theme="1"/>
        <rFont val="Calibri"/>
        <family val="2"/>
        <scheme val="minor"/>
      </rPr>
      <t>3</t>
    </r>
  </si>
  <si>
    <r>
      <t>kg/CO</t>
    </r>
    <r>
      <rPr>
        <b/>
        <vertAlign val="subscript"/>
        <sz val="11"/>
        <color theme="1"/>
        <rFont val="Calibri"/>
        <family val="2"/>
        <scheme val="minor"/>
      </rPr>
      <t>2</t>
    </r>
  </si>
  <si>
    <r>
      <t>m</t>
    </r>
    <r>
      <rPr>
        <vertAlign val="superscript"/>
        <sz val="11"/>
        <color theme="1"/>
        <rFont val="Calibri"/>
        <family val="2"/>
        <scheme val="minor"/>
      </rPr>
      <t>2</t>
    </r>
  </si>
  <si>
    <t>In addition to above, there could also be a potential saving associated with the closure of the Library facility within County Hall, I anticipate this to be as follows:-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</si>
</sst>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yyyy"/>
    <numFmt numFmtId="165" formatCode="mmm"/>
    <numFmt numFmtId="166" formatCode="&quot;£&quot;#,##0"/>
    <numFmt numFmtId="167" formatCode="&quot;£&quot;#,##0.00"/>
    <numFmt numFmtId="168" formatCode="#,##0.00000"/>
    <numFmt numFmtId="169" formatCode="&quot;£&quot;#,##0.00000"/>
    <numFmt numFmtId="170" formatCode="0.0000"/>
  </numFmts>
  <fonts count="16" x14ac:knownFonts="1">
    <font>
      <sz val="11"/>
      <color theme="1"/>
      <name val="Calibri"/>
      <family val="2"/>
      <scheme val="minor"/>
    </font>
    <font>
      <b/>
      <sz val="11"/>
      <color theme="1"/>
      <name val="Calibri"/>
      <family val="2"/>
      <scheme val="minor"/>
    </font>
    <font>
      <b/>
      <sz val="10"/>
      <name val="Arial"/>
      <family val="2"/>
    </font>
    <font>
      <b/>
      <sz val="12"/>
      <color indexed="12"/>
      <name val="Arial"/>
      <family val="2"/>
    </font>
    <font>
      <sz val="8"/>
      <name val="Arial"/>
      <family val="2"/>
    </font>
    <font>
      <b/>
      <u/>
      <sz val="11"/>
      <color theme="1"/>
      <name val="Calibri"/>
      <family val="2"/>
      <scheme val="minor"/>
    </font>
    <font>
      <b/>
      <i/>
      <sz val="11"/>
      <color theme="1"/>
      <name val="Calibri"/>
      <family val="2"/>
      <scheme val="minor"/>
    </font>
    <font>
      <i/>
      <sz val="11"/>
      <color theme="1"/>
      <name val="Calibri"/>
      <family val="2"/>
      <scheme val="minor"/>
    </font>
    <font>
      <b/>
      <sz val="12"/>
      <color rgb="FFFF0000"/>
      <name val="Calibri"/>
      <family val="2"/>
      <scheme val="minor"/>
    </font>
    <font>
      <b/>
      <sz val="12"/>
      <color rgb="FF00B050"/>
      <name val="Calibri"/>
      <family val="2"/>
      <scheme val="minor"/>
    </font>
    <font>
      <sz val="12"/>
      <color theme="1"/>
      <name val="Calibri"/>
      <family val="2"/>
      <scheme val="minor"/>
    </font>
    <font>
      <b/>
      <sz val="14"/>
      <color rgb="FF00B050"/>
      <name val="Calibri"/>
      <family val="2"/>
      <scheme val="minor"/>
    </font>
    <font>
      <b/>
      <i/>
      <u/>
      <sz val="12"/>
      <color theme="1"/>
      <name val="Calibri"/>
      <family val="2"/>
      <scheme val="minor"/>
    </font>
    <font>
      <b/>
      <vertAlign val="superscript"/>
      <sz val="11"/>
      <color theme="1"/>
      <name val="Calibri"/>
      <family val="2"/>
      <scheme val="minor"/>
    </font>
    <font>
      <b/>
      <vertAlign val="subscript"/>
      <sz val="11"/>
      <color theme="1"/>
      <name val="Calibri"/>
      <family val="2"/>
      <scheme val="minor"/>
    </font>
    <font>
      <vertAlign val="superscript"/>
      <sz val="11"/>
      <color theme="1"/>
      <name val="Calibri"/>
      <family val="2"/>
      <scheme val="minor"/>
    </font>
  </fonts>
  <fills count="4">
    <fill>
      <patternFill patternType="none"/>
    </fill>
    <fill>
      <patternFill patternType="gray125"/>
    </fill>
    <fill>
      <patternFill patternType="solid">
        <fgColor indexed="22"/>
        <bgColor indexed="64"/>
      </patternFill>
    </fill>
    <fill>
      <patternFill patternType="solid">
        <fgColor theme="4" tint="0.59999389629810485"/>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0000"/>
      </left>
      <right/>
      <top/>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s>
  <cellStyleXfs count="1">
    <xf numFmtId="0" fontId="0" fillId="0" borderId="0"/>
  </cellStyleXfs>
  <cellXfs count="105">
    <xf numFmtId="0" fontId="0" fillId="0" borderId="0" xfId="0"/>
    <xf numFmtId="164" fontId="4" fillId="2" borderId="2"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0" fontId="3" fillId="0" borderId="0" xfId="0" applyFont="1" applyAlignment="1">
      <alignment horizontal="center" vertical="center"/>
    </xf>
    <xf numFmtId="0" fontId="0" fillId="0" borderId="0" xfId="0" applyAlignment="1">
      <alignment vertical="center"/>
    </xf>
    <xf numFmtId="166" fontId="0" fillId="0" borderId="0" xfId="0" applyNumberFormat="1" applyAlignment="1">
      <alignment vertical="center"/>
    </xf>
    <xf numFmtId="0" fontId="2" fillId="0" borderId="0" xfId="0" applyFont="1" applyAlignment="1">
      <alignment vertical="center"/>
    </xf>
    <xf numFmtId="0" fontId="3" fillId="0" borderId="0" xfId="0" applyFont="1" applyAlignment="1">
      <alignment horizontal="center" vertical="center"/>
    </xf>
    <xf numFmtId="166" fontId="3" fillId="0" borderId="0" xfId="0" applyNumberFormat="1" applyFont="1" applyAlignment="1">
      <alignment horizontal="center" vertical="center"/>
    </xf>
    <xf numFmtId="0" fontId="4" fillId="2" borderId="1" xfId="0" applyFont="1" applyFill="1" applyBorder="1" applyAlignment="1">
      <alignment horizontal="center" vertical="center"/>
    </xf>
    <xf numFmtId="164" fontId="4" fillId="2" borderId="2" xfId="0" applyNumberFormat="1" applyFont="1" applyFill="1" applyBorder="1" applyAlignment="1">
      <alignment horizontal="center" vertical="center"/>
    </xf>
    <xf numFmtId="164" fontId="4" fillId="2" borderId="3" xfId="0" applyNumberFormat="1" applyFont="1" applyFill="1" applyBorder="1" applyAlignment="1">
      <alignment horizontal="center" vertical="center"/>
    </xf>
    <xf numFmtId="164" fontId="4" fillId="2" borderId="10" xfId="0" applyNumberFormat="1" applyFont="1" applyFill="1" applyBorder="1" applyAlignment="1">
      <alignment horizontal="center" vertical="center"/>
    </xf>
    <xf numFmtId="17" fontId="4" fillId="2" borderId="4" xfId="0" applyNumberFormat="1" applyFont="1" applyFill="1" applyBorder="1" applyAlignment="1">
      <alignment horizontal="center" vertical="center"/>
    </xf>
    <xf numFmtId="0" fontId="4" fillId="2" borderId="5" xfId="0" applyFont="1" applyFill="1" applyBorder="1" applyAlignment="1">
      <alignment horizontal="center" vertical="center"/>
    </xf>
    <xf numFmtId="166" fontId="4" fillId="2" borderId="5" xfId="0" applyNumberFormat="1" applyFont="1" applyFill="1" applyBorder="1" applyAlignment="1">
      <alignment horizontal="center" vertical="center"/>
    </xf>
    <xf numFmtId="0" fontId="4" fillId="2" borderId="6" xfId="0" applyFont="1" applyFill="1" applyBorder="1" applyAlignment="1">
      <alignment horizontal="center" vertical="center"/>
    </xf>
    <xf numFmtId="166" fontId="4" fillId="2" borderId="6" xfId="0" applyNumberFormat="1" applyFont="1" applyFill="1" applyBorder="1" applyAlignment="1">
      <alignment horizontal="center" vertical="center"/>
    </xf>
    <xf numFmtId="165" fontId="4" fillId="0" borderId="7" xfId="0" applyNumberFormat="1" applyFont="1" applyBorder="1" applyAlignment="1">
      <alignment horizontal="center" vertical="center"/>
    </xf>
    <xf numFmtId="3" fontId="4" fillId="0" borderId="8" xfId="0" applyNumberFormat="1" applyFont="1" applyBorder="1" applyAlignment="1">
      <alignment vertical="center"/>
    </xf>
    <xf numFmtId="166" fontId="4" fillId="0" borderId="8" xfId="0" applyNumberFormat="1" applyFont="1" applyBorder="1" applyAlignment="1">
      <alignment vertical="center"/>
    </xf>
    <xf numFmtId="166" fontId="4" fillId="0" borderId="1" xfId="0" applyNumberFormat="1" applyFont="1" applyBorder="1" applyAlignment="1">
      <alignment vertical="center"/>
    </xf>
    <xf numFmtId="3" fontId="4" fillId="0" borderId="9" xfId="0" applyNumberFormat="1" applyFont="1" applyBorder="1" applyAlignment="1">
      <alignment vertical="center"/>
    </xf>
    <xf numFmtId="166" fontId="4" fillId="0" borderId="7" xfId="0" applyNumberFormat="1" applyFont="1" applyBorder="1" applyAlignment="1">
      <alignment vertical="center"/>
    </xf>
    <xf numFmtId="166" fontId="4" fillId="0" borderId="9" xfId="0" applyNumberFormat="1" applyFont="1" applyBorder="1" applyAlignment="1">
      <alignment vertical="center"/>
    </xf>
    <xf numFmtId="3" fontId="4" fillId="0" borderId="5" xfId="0" applyNumberFormat="1" applyFont="1" applyBorder="1" applyAlignment="1">
      <alignment vertical="center"/>
    </xf>
    <xf numFmtId="166" fontId="4" fillId="0" borderId="5" xfId="0" applyNumberFormat="1" applyFont="1" applyBorder="1" applyAlignment="1">
      <alignment vertical="center"/>
    </xf>
    <xf numFmtId="166" fontId="4" fillId="0" borderId="4" xfId="0" applyNumberFormat="1" applyFont="1" applyBorder="1" applyAlignment="1">
      <alignment vertical="center"/>
    </xf>
    <xf numFmtId="3" fontId="4" fillId="2" borderId="6" xfId="0" applyNumberFormat="1" applyFont="1" applyFill="1" applyBorder="1" applyAlignment="1">
      <alignment vertical="center"/>
    </xf>
    <xf numFmtId="166" fontId="4" fillId="2" borderId="6" xfId="0" applyNumberFormat="1" applyFont="1" applyFill="1" applyBorder="1" applyAlignment="1">
      <alignment vertical="center"/>
    </xf>
    <xf numFmtId="3" fontId="4" fillId="2" borderId="4" xfId="0" applyNumberFormat="1" applyFont="1" applyFill="1" applyBorder="1" applyAlignment="1">
      <alignment vertical="center"/>
    </xf>
    <xf numFmtId="166" fontId="4" fillId="2" borderId="4" xfId="0" applyNumberFormat="1" applyFont="1" applyFill="1" applyBorder="1" applyAlignment="1">
      <alignment vertical="center"/>
    </xf>
    <xf numFmtId="168" fontId="0" fillId="0" borderId="0" xfId="0" applyNumberFormat="1" applyAlignment="1">
      <alignment vertical="center"/>
    </xf>
    <xf numFmtId="0" fontId="4" fillId="2" borderId="2" xfId="0" applyFont="1" applyFill="1" applyBorder="1" applyAlignment="1">
      <alignment horizontal="center" vertical="center"/>
    </xf>
    <xf numFmtId="166" fontId="4" fillId="2" borderId="2" xfId="0" applyNumberFormat="1" applyFont="1" applyFill="1" applyBorder="1" applyAlignment="1">
      <alignment horizontal="center" vertical="center"/>
    </xf>
    <xf numFmtId="169" fontId="0" fillId="0" borderId="0" xfId="0" applyNumberFormat="1" applyAlignment="1">
      <alignment vertical="center"/>
    </xf>
    <xf numFmtId="0" fontId="3" fillId="0" borderId="0" xfId="0" applyFont="1" applyAlignment="1">
      <alignment vertical="center"/>
    </xf>
    <xf numFmtId="170" fontId="0" fillId="0" borderId="2" xfId="0" applyNumberFormat="1" applyBorder="1" applyAlignment="1">
      <alignment vertical="center"/>
    </xf>
    <xf numFmtId="167" fontId="0" fillId="0" borderId="10" xfId="0" applyNumberFormat="1" applyBorder="1" applyAlignment="1">
      <alignment vertical="center"/>
    </xf>
    <xf numFmtId="0" fontId="0" fillId="0" borderId="0" xfId="0" applyAlignment="1">
      <alignment horizontal="right" vertical="center"/>
    </xf>
    <xf numFmtId="3" fontId="0" fillId="0" borderId="6" xfId="0" applyNumberFormat="1" applyBorder="1" applyAlignment="1">
      <alignment vertical="center"/>
    </xf>
    <xf numFmtId="166" fontId="0" fillId="0" borderId="6" xfId="0" applyNumberFormat="1" applyBorder="1" applyAlignment="1">
      <alignment vertical="center"/>
    </xf>
    <xf numFmtId="3" fontId="1" fillId="0" borderId="6" xfId="0" applyNumberFormat="1" applyFont="1" applyBorder="1" applyAlignment="1">
      <alignment vertical="center"/>
    </xf>
    <xf numFmtId="166" fontId="1" fillId="0" borderId="6" xfId="0" applyNumberFormat="1" applyFont="1" applyBorder="1" applyAlignment="1">
      <alignment vertical="center"/>
    </xf>
    <xf numFmtId="0" fontId="0" fillId="0" borderId="6" xfId="0" applyBorder="1" applyAlignment="1">
      <alignment vertical="center"/>
    </xf>
    <xf numFmtId="166" fontId="0" fillId="0" borderId="0" xfId="0" applyNumberFormat="1" applyFill="1" applyAlignment="1">
      <alignment vertical="center"/>
    </xf>
    <xf numFmtId="0" fontId="0" fillId="0" borderId="0" xfId="0" applyFill="1" applyAlignment="1">
      <alignment vertical="center"/>
    </xf>
    <xf numFmtId="166" fontId="1" fillId="3" borderId="6" xfId="0" applyNumberFormat="1" applyFont="1" applyFill="1" applyBorder="1" applyAlignment="1">
      <alignment horizontal="center" vertical="center"/>
    </xf>
    <xf numFmtId="0" fontId="1" fillId="3" borderId="6" xfId="0" applyFont="1" applyFill="1" applyBorder="1" applyAlignment="1">
      <alignment horizontal="center" vertical="center"/>
    </xf>
    <xf numFmtId="0" fontId="0" fillId="0" borderId="6" xfId="0" applyBorder="1"/>
    <xf numFmtId="0" fontId="1" fillId="0" borderId="6" xfId="0"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2" fontId="0" fillId="0" borderId="6" xfId="0" applyNumberFormat="1" applyBorder="1" applyAlignment="1">
      <alignment horizontal="center" vertical="center"/>
    </xf>
    <xf numFmtId="0" fontId="0" fillId="0" borderId="13" xfId="0" applyBorder="1"/>
    <xf numFmtId="0" fontId="1" fillId="0" borderId="0" xfId="0" applyFont="1"/>
    <xf numFmtId="0" fontId="5" fillId="0" borderId="0" xfId="0" applyFont="1"/>
    <xf numFmtId="0" fontId="5" fillId="0" borderId="13" xfId="0" applyFont="1" applyBorder="1"/>
    <xf numFmtId="0" fontId="1" fillId="0" borderId="0" xfId="0" applyFont="1" applyAlignment="1">
      <alignment vertical="center"/>
    </xf>
    <xf numFmtId="0" fontId="5" fillId="0" borderId="0" xfId="0" applyFont="1" applyAlignment="1">
      <alignment vertical="center"/>
    </xf>
    <xf numFmtId="2" fontId="0" fillId="0" borderId="6" xfId="0" applyNumberFormat="1" applyBorder="1"/>
    <xf numFmtId="0" fontId="0" fillId="0" borderId="2" xfId="0" applyBorder="1" applyAlignment="1">
      <alignment vertical="center"/>
    </xf>
    <xf numFmtId="3" fontId="0" fillId="0" borderId="6" xfId="0" applyNumberFormat="1" applyBorder="1"/>
    <xf numFmtId="0" fontId="0" fillId="0" borderId="6" xfId="0" applyBorder="1" applyAlignment="1">
      <alignment vertical="center" wrapText="1"/>
    </xf>
    <xf numFmtId="0" fontId="6" fillId="0" borderId="0" xfId="0" applyFont="1"/>
    <xf numFmtId="0" fontId="7" fillId="0" borderId="0" xfId="0" applyFont="1" applyAlignment="1">
      <alignment horizontal="left" vertical="top" wrapText="1"/>
    </xf>
    <xf numFmtId="166" fontId="0" fillId="0" borderId="6" xfId="0" applyNumberFormat="1" applyBorder="1"/>
    <xf numFmtId="0" fontId="1" fillId="0" borderId="9" xfId="0" applyFont="1" applyFill="1" applyBorder="1" applyAlignment="1">
      <alignment horizontal="center"/>
    </xf>
    <xf numFmtId="0" fontId="1" fillId="0" borderId="0" xfId="0" applyFont="1" applyFill="1" applyBorder="1" applyAlignment="1">
      <alignment horizontal="center"/>
    </xf>
    <xf numFmtId="3" fontId="1" fillId="0" borderId="6" xfId="0" applyNumberFormat="1" applyFont="1" applyBorder="1"/>
    <xf numFmtId="166" fontId="1" fillId="0" borderId="6" xfId="0" applyNumberFormat="1" applyFont="1" applyBorder="1"/>
    <xf numFmtId="166" fontId="1" fillId="0" borderId="0" xfId="0" applyNumberFormat="1" applyFont="1" applyBorder="1"/>
    <xf numFmtId="0" fontId="1" fillId="3" borderId="6" xfId="0" applyFont="1" applyFill="1" applyBorder="1" applyAlignment="1">
      <alignment horizontal="center" vertical="center" wrapText="1"/>
    </xf>
    <xf numFmtId="0" fontId="1" fillId="3" borderId="6" xfId="0" applyFont="1" applyFill="1" applyBorder="1" applyAlignment="1">
      <alignment horizontal="center"/>
    </xf>
    <xf numFmtId="4" fontId="0" fillId="0" borderId="6" xfId="0" applyNumberFormat="1" applyBorder="1" applyAlignment="1">
      <alignment horizontal="center" vertical="center"/>
    </xf>
    <xf numFmtId="167" fontId="0" fillId="0" borderId="6" xfId="0" applyNumberFormat="1" applyBorder="1" applyAlignment="1">
      <alignment horizontal="center" vertical="center"/>
    </xf>
    <xf numFmtId="0" fontId="1" fillId="3" borderId="6" xfId="0" applyFont="1" applyFill="1" applyBorder="1" applyAlignment="1">
      <alignment horizontal="center" vertical="center"/>
    </xf>
    <xf numFmtId="2" fontId="0" fillId="0" borderId="6" xfId="0" applyNumberFormat="1" applyBorder="1" applyAlignment="1">
      <alignment vertical="center"/>
    </xf>
    <xf numFmtId="3" fontId="1" fillId="0" borderId="0" xfId="0" applyNumberFormat="1" applyFont="1" applyBorder="1" applyAlignment="1">
      <alignment horizontal="right"/>
    </xf>
    <xf numFmtId="3" fontId="1" fillId="0" borderId="1" xfId="0" applyNumberFormat="1" applyFont="1" applyBorder="1" applyAlignment="1">
      <alignment vertical="center"/>
    </xf>
    <xf numFmtId="166" fontId="1" fillId="0" borderId="1" xfId="0" applyNumberFormat="1" applyFont="1" applyBorder="1" applyAlignment="1">
      <alignment vertical="center"/>
    </xf>
    <xf numFmtId="3" fontId="1" fillId="0" borderId="11" xfId="0" applyNumberFormat="1" applyFont="1" applyBorder="1" applyAlignment="1">
      <alignment horizontal="right"/>
    </xf>
    <xf numFmtId="166" fontId="1" fillId="0" borderId="12" xfId="0" applyNumberFormat="1" applyFont="1" applyBorder="1"/>
    <xf numFmtId="3" fontId="1" fillId="0" borderId="1" xfId="0" applyNumberFormat="1" applyFont="1" applyBorder="1"/>
    <xf numFmtId="166" fontId="1" fillId="0" borderId="1" xfId="0" applyNumberFormat="1" applyFont="1" applyBorder="1"/>
    <xf numFmtId="4" fontId="0" fillId="0" borderId="6" xfId="0" applyNumberFormat="1" applyBorder="1"/>
    <xf numFmtId="4" fontId="1" fillId="0" borderId="6" xfId="0" applyNumberFormat="1" applyFont="1" applyBorder="1"/>
    <xf numFmtId="0" fontId="8" fillId="0" borderId="0" xfId="0" applyFont="1"/>
    <xf numFmtId="166" fontId="9" fillId="0" borderId="0" xfId="0" applyNumberFormat="1" applyFont="1"/>
    <xf numFmtId="4" fontId="9" fillId="0" borderId="0" xfId="0" applyNumberFormat="1" applyFont="1"/>
    <xf numFmtId="0" fontId="10" fillId="0" borderId="0" xfId="0" applyFont="1"/>
    <xf numFmtId="0" fontId="0" fillId="0" borderId="14" xfId="0" applyBorder="1"/>
    <xf numFmtId="0" fontId="0" fillId="0" borderId="15" xfId="0" applyBorder="1"/>
    <xf numFmtId="0" fontId="0" fillId="0" borderId="16" xfId="0" applyBorder="1"/>
    <xf numFmtId="0" fontId="0" fillId="0" borderId="17" xfId="0" applyBorder="1"/>
    <xf numFmtId="0" fontId="0" fillId="0" borderId="0" xfId="0" applyBorder="1" applyAlignment="1">
      <alignment horizontal="right" vertical="center"/>
    </xf>
    <xf numFmtId="166" fontId="11" fillId="0" borderId="0" xfId="0" applyNumberFormat="1" applyFont="1" applyBorder="1"/>
    <xf numFmtId="4" fontId="11" fillId="0" borderId="0" xfId="0" applyNumberFormat="1" applyFont="1" applyBorder="1"/>
    <xf numFmtId="0" fontId="0" fillId="0" borderId="18" xfId="0" applyBorder="1"/>
    <xf numFmtId="0" fontId="0" fillId="0" borderId="19" xfId="0" applyBorder="1"/>
    <xf numFmtId="0" fontId="0" fillId="0" borderId="20" xfId="0" applyBorder="1"/>
    <xf numFmtId="0" fontId="0" fillId="0" borderId="21" xfId="0" applyBorder="1"/>
    <xf numFmtId="0" fontId="1" fillId="0" borderId="0" xfId="0" applyFont="1" applyAlignment="1">
      <alignment vertical="top" wrapText="1"/>
    </xf>
    <xf numFmtId="0" fontId="12" fillId="0" borderId="0" xfId="0" applyFont="1"/>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calcChain.xml" Id="rId8" /><Relationship Type="http://schemas.openxmlformats.org/officeDocument/2006/relationships/worksheet" Target="worksheets/sheet3.xml" Id="rId3" /><Relationship Type="http://schemas.openxmlformats.org/officeDocument/2006/relationships/sharedStrings" Target="sharedStrings.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6" /><Relationship Type="http://schemas.openxmlformats.org/officeDocument/2006/relationships/customXml" Target="../customXml/item3.xml" Id="rId11" /><Relationship Type="http://schemas.openxmlformats.org/officeDocument/2006/relationships/theme" Target="theme/theme1.xml" Id="rId5" /><Relationship Type="http://schemas.openxmlformats.org/officeDocument/2006/relationships/customXml" Target="../customXml/item2.xml" Id="rId10" /><Relationship Type="http://schemas.openxmlformats.org/officeDocument/2006/relationships/worksheet" Target="worksheets/sheet4.xml" Id="rId4" /><Relationship Type="http://schemas.openxmlformats.org/officeDocument/2006/relationships/customXml" Target="../customXml/item1.xml" Id="rId9" /><Relationship Type="http://schemas.openxmlformats.org/officeDocument/2006/relationships/customXml" Target="/customXML/item5.xml" Id="Rd41f8264ebad49c2"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workbookViewId="0">
      <selection activeCell="F32" sqref="F32"/>
    </sheetView>
  </sheetViews>
  <sheetFormatPr defaultRowHeight="14.5" x14ac:dyDescent="0.35"/>
  <cols>
    <col min="1" max="1" width="26.1796875" customWidth="1"/>
    <col min="2" max="5" width="13.90625" customWidth="1"/>
    <col min="6" max="6" width="9.453125" customWidth="1"/>
    <col min="7" max="7" width="10.453125" customWidth="1"/>
  </cols>
  <sheetData>
    <row r="1" spans="1:9" x14ac:dyDescent="0.35">
      <c r="A1" s="55" t="s">
        <v>29</v>
      </c>
    </row>
    <row r="2" spans="1:9" ht="5.5" customHeight="1" x14ac:dyDescent="0.35">
      <c r="A2" s="56"/>
    </row>
    <row r="3" spans="1:9" ht="16.5" x14ac:dyDescent="0.35">
      <c r="B3" s="72" t="s">
        <v>44</v>
      </c>
      <c r="C3" s="72"/>
      <c r="D3" s="76" t="s">
        <v>45</v>
      </c>
      <c r="E3" s="76"/>
    </row>
    <row r="4" spans="1:9" x14ac:dyDescent="0.35">
      <c r="B4" s="73" t="s">
        <v>4</v>
      </c>
      <c r="C4" s="73" t="s">
        <v>28</v>
      </c>
      <c r="D4" s="73" t="s">
        <v>4</v>
      </c>
      <c r="E4" s="73" t="s">
        <v>28</v>
      </c>
      <c r="F4" s="67"/>
      <c r="G4" s="68"/>
    </row>
    <row r="5" spans="1:9" x14ac:dyDescent="0.35">
      <c r="A5" s="49" t="s">
        <v>0</v>
      </c>
      <c r="B5" s="53">
        <v>90.72669548440669</v>
      </c>
      <c r="C5" s="53">
        <v>31.618538783206485</v>
      </c>
      <c r="D5" s="62">
        <f>B5*293</f>
        <v>26582.921776931162</v>
      </c>
      <c r="E5" s="66">
        <f>C5*293</f>
        <v>9264.231863479501</v>
      </c>
    </row>
    <row r="6" spans="1:9" x14ac:dyDescent="0.35">
      <c r="A6" s="49" t="s">
        <v>7</v>
      </c>
      <c r="B6" s="53">
        <v>31.072361833589763</v>
      </c>
      <c r="C6" s="53">
        <v>2.5159755102956334</v>
      </c>
      <c r="D6" s="62">
        <f t="shared" ref="D6:D7" si="0">B6*293</f>
        <v>9104.2020172418015</v>
      </c>
      <c r="E6" s="66">
        <f>C6*293</f>
        <v>737.18082451662053</v>
      </c>
    </row>
    <row r="7" spans="1:9" x14ac:dyDescent="0.35">
      <c r="A7" s="49" t="s">
        <v>23</v>
      </c>
      <c r="B7" s="53">
        <v>15.856446393514073</v>
      </c>
      <c r="C7" s="53">
        <v>1.2839201287644106</v>
      </c>
      <c r="D7" s="62">
        <f t="shared" si="0"/>
        <v>4645.9387932996233</v>
      </c>
      <c r="E7" s="66">
        <f>D7*0.046</f>
        <v>213.71318449178267</v>
      </c>
    </row>
    <row r="8" spans="1:9" x14ac:dyDescent="0.35">
      <c r="D8" s="69">
        <f t="shared" ref="D8:E8" si="1">SUM(D5:D7)</f>
        <v>40333.062587472588</v>
      </c>
      <c r="E8" s="70">
        <f t="shared" si="1"/>
        <v>10215.125872487904</v>
      </c>
    </row>
    <row r="9" spans="1:9" ht="16.5" x14ac:dyDescent="0.35">
      <c r="A9" s="4"/>
      <c r="B9" s="47" t="s">
        <v>48</v>
      </c>
      <c r="C9" s="48" t="s">
        <v>21</v>
      </c>
      <c r="D9" s="47" t="s">
        <v>48</v>
      </c>
      <c r="E9" s="73" t="s">
        <v>28</v>
      </c>
    </row>
    <row r="10" spans="1:9" ht="15" thickBot="1" x14ac:dyDescent="0.4">
      <c r="A10" s="44" t="s">
        <v>8</v>
      </c>
      <c r="B10" s="74">
        <v>0.33280256591854512</v>
      </c>
      <c r="C10" s="75">
        <v>2.2916232411683715</v>
      </c>
      <c r="D10" s="83">
        <f>B10*293</f>
        <v>97.511151814133726</v>
      </c>
      <c r="E10" s="84">
        <f>C10*293</f>
        <v>671.4456096623328</v>
      </c>
    </row>
    <row r="11" spans="1:9" ht="15" thickBot="1" x14ac:dyDescent="0.4">
      <c r="D11" s="81" t="s">
        <v>39</v>
      </c>
      <c r="E11" s="82">
        <f>E8+E10</f>
        <v>10886.571482150237</v>
      </c>
    </row>
    <row r="12" spans="1:9" ht="9.5" customHeight="1" x14ac:dyDescent="0.35">
      <c r="D12" s="78"/>
      <c r="E12" s="71"/>
    </row>
    <row r="13" spans="1:9" x14ac:dyDescent="0.35">
      <c r="A13" s="58" t="s">
        <v>24</v>
      </c>
      <c r="B13" s="4">
        <v>293</v>
      </c>
      <c r="C13" s="5" t="s">
        <v>17</v>
      </c>
    </row>
    <row r="14" spans="1:9" ht="8.5" customHeight="1" x14ac:dyDescent="0.35">
      <c r="A14" s="4"/>
      <c r="B14" s="4"/>
      <c r="C14" s="45"/>
      <c r="D14" s="46"/>
      <c r="E14" s="5"/>
    </row>
    <row r="15" spans="1:9" ht="16.5" x14ac:dyDescent="0.35">
      <c r="A15" s="4"/>
      <c r="B15" s="47" t="s">
        <v>46</v>
      </c>
      <c r="C15" s="73" t="s">
        <v>28</v>
      </c>
      <c r="D15" s="47" t="s">
        <v>4</v>
      </c>
      <c r="E15" s="48" t="s">
        <v>21</v>
      </c>
    </row>
    <row r="16" spans="1:9" ht="29" x14ac:dyDescent="0.35">
      <c r="A16" s="63" t="s">
        <v>33</v>
      </c>
      <c r="B16" s="77">
        <v>46</v>
      </c>
      <c r="C16" s="53">
        <f>B16*PENMORFA!C19</f>
        <v>16.031144706218001</v>
      </c>
      <c r="D16" s="40">
        <f>B16*293</f>
        <v>13478</v>
      </c>
      <c r="E16" s="41">
        <f>D16*PENMORFA!C19</f>
        <v>4697.125398921874</v>
      </c>
      <c r="F16" s="4"/>
      <c r="G16" s="4"/>
      <c r="H16" s="4"/>
      <c r="I16" s="4"/>
    </row>
    <row r="17" spans="1:5" x14ac:dyDescent="0.35">
      <c r="A17" s="44" t="s">
        <v>32</v>
      </c>
      <c r="B17" s="60">
        <v>31.072361833589763</v>
      </c>
      <c r="C17" s="53">
        <v>2.5159755102956334</v>
      </c>
      <c r="D17" s="40">
        <f t="shared" ref="D17:D18" si="2">B17*293</f>
        <v>9104.2020172418015</v>
      </c>
      <c r="E17" s="41">
        <f>D17*PENMORFA!E25</f>
        <v>737.18082451662065</v>
      </c>
    </row>
    <row r="18" spans="1:5" x14ac:dyDescent="0.35">
      <c r="A18" s="44" t="s">
        <v>31</v>
      </c>
      <c r="B18" s="60">
        <v>15.856446393514073</v>
      </c>
      <c r="C18" s="53">
        <v>1.2839201287644106</v>
      </c>
      <c r="D18" s="40">
        <f t="shared" si="2"/>
        <v>4645.9387932996233</v>
      </c>
      <c r="E18" s="41">
        <f>D18*0.046</f>
        <v>213.71318449178267</v>
      </c>
    </row>
    <row r="19" spans="1:5" x14ac:dyDescent="0.35">
      <c r="A19" s="4"/>
      <c r="D19" s="42">
        <f>SUM(D16:D18)</f>
        <v>27228.140810541423</v>
      </c>
      <c r="E19" s="43">
        <f>SUM(E16:E18)</f>
        <v>5648.0194079302773</v>
      </c>
    </row>
    <row r="20" spans="1:5" ht="16.5" x14ac:dyDescent="0.35">
      <c r="A20" s="4"/>
      <c r="B20" s="47" t="s">
        <v>47</v>
      </c>
      <c r="C20" s="48" t="s">
        <v>21</v>
      </c>
      <c r="D20" s="47" t="s">
        <v>48</v>
      </c>
      <c r="E20" s="48" t="s">
        <v>21</v>
      </c>
    </row>
    <row r="21" spans="1:5" x14ac:dyDescent="0.35">
      <c r="A21" s="61" t="s">
        <v>34</v>
      </c>
      <c r="B21" s="60">
        <v>0.36608282251039964</v>
      </c>
      <c r="C21" s="75">
        <v>2.2916232411683715</v>
      </c>
      <c r="D21" s="62">
        <v>107.26226699554709</v>
      </c>
      <c r="E21" s="41">
        <v>738.59017062856628</v>
      </c>
    </row>
    <row r="22" spans="1:5" ht="15" thickBot="1" x14ac:dyDescent="0.4">
      <c r="A22" s="4"/>
      <c r="D22" s="79">
        <f>SUM(D21)</f>
        <v>107.26226699554709</v>
      </c>
      <c r="E22" s="80">
        <f>SUM(E21)</f>
        <v>738.59017062856628</v>
      </c>
    </row>
    <row r="23" spans="1:5" ht="15" thickBot="1" x14ac:dyDescent="0.4">
      <c r="D23" s="81" t="s">
        <v>39</v>
      </c>
      <c r="E23" s="82">
        <f>E19+E22</f>
        <v>6386.6095785588441</v>
      </c>
    </row>
    <row r="24" spans="1:5" ht="9.5" customHeight="1" x14ac:dyDescent="0.35"/>
    <row r="25" spans="1:5" x14ac:dyDescent="0.35">
      <c r="A25" s="55" t="s">
        <v>42</v>
      </c>
    </row>
    <row r="26" spans="1:5" ht="16.5" x14ac:dyDescent="0.35">
      <c r="B26" s="47" t="s">
        <v>4</v>
      </c>
      <c r="C26" s="73" t="s">
        <v>28</v>
      </c>
      <c r="D26" s="47" t="s">
        <v>49</v>
      </c>
    </row>
    <row r="27" spans="1:5" x14ac:dyDescent="0.35">
      <c r="A27" s="49" t="s">
        <v>0</v>
      </c>
      <c r="B27" s="62">
        <f>D16-D5</f>
        <v>-13104.921776931162</v>
      </c>
      <c r="C27" s="66">
        <f>E16-E5</f>
        <v>-4567.1064645576271</v>
      </c>
      <c r="D27" s="85">
        <f>B27*0.3766</f>
        <v>-4935.3135411922758</v>
      </c>
    </row>
    <row r="28" spans="1:5" x14ac:dyDescent="0.35">
      <c r="A28" s="49" t="s">
        <v>7</v>
      </c>
      <c r="B28" s="62">
        <f t="shared" ref="B28:B32" si="3">D17-D6</f>
        <v>0</v>
      </c>
      <c r="C28" s="66">
        <f t="shared" ref="C28:C32" si="4">E17-E6</f>
        <v>0</v>
      </c>
      <c r="D28" s="49">
        <v>0</v>
      </c>
    </row>
    <row r="29" spans="1:5" x14ac:dyDescent="0.35">
      <c r="A29" s="49" t="s">
        <v>23</v>
      </c>
      <c r="B29" s="62">
        <f t="shared" si="3"/>
        <v>0</v>
      </c>
      <c r="C29" s="66">
        <f t="shared" si="4"/>
        <v>0</v>
      </c>
      <c r="D29" s="49">
        <v>0</v>
      </c>
    </row>
    <row r="30" spans="1:5" x14ac:dyDescent="0.35">
      <c r="B30" s="69">
        <f>SUM(B27:B29)</f>
        <v>-13104.921776931162</v>
      </c>
      <c r="C30" s="70">
        <f t="shared" ref="C30:D30" si="5">SUM(C27:C29)</f>
        <v>-4567.1064645576271</v>
      </c>
      <c r="D30" s="86">
        <f t="shared" si="5"/>
        <v>-4935.3135411922758</v>
      </c>
    </row>
    <row r="31" spans="1:5" ht="16.5" x14ac:dyDescent="0.35">
      <c r="A31" s="4"/>
      <c r="B31" s="47" t="s">
        <v>47</v>
      </c>
      <c r="C31" s="73" t="s">
        <v>28</v>
      </c>
      <c r="D31" s="47" t="s">
        <v>49</v>
      </c>
    </row>
    <row r="32" spans="1:5" x14ac:dyDescent="0.35">
      <c r="A32" s="44" t="s">
        <v>8</v>
      </c>
      <c r="B32" s="62">
        <f t="shared" si="3"/>
        <v>9.7511151814133683</v>
      </c>
      <c r="C32" s="66">
        <f t="shared" si="4"/>
        <v>67.144560966233485</v>
      </c>
      <c r="D32" s="85">
        <f>B32*0.149</f>
        <v>1.4529161620305917</v>
      </c>
    </row>
    <row r="33" spans="1:6" x14ac:dyDescent="0.35">
      <c r="B33" s="69">
        <f t="shared" ref="B33:D33" si="6">SUM(B32)</f>
        <v>9.7511151814133683</v>
      </c>
      <c r="C33" s="70">
        <f t="shared" si="6"/>
        <v>67.144560966233485</v>
      </c>
      <c r="D33" s="86">
        <f t="shared" si="6"/>
        <v>1.4529161620305917</v>
      </c>
    </row>
    <row r="34" spans="1:6" ht="6.5" customHeight="1" x14ac:dyDescent="0.35"/>
    <row r="35" spans="1:6" s="90" customFormat="1" ht="15.5" x14ac:dyDescent="0.35">
      <c r="A35" s="87" t="s">
        <v>40</v>
      </c>
      <c r="B35" s="87"/>
      <c r="C35" s="88">
        <f>C30+C33</f>
        <v>-4499.9619035913938</v>
      </c>
      <c r="D35" s="89">
        <f>D30+D33</f>
        <v>-4933.8606250302455</v>
      </c>
    </row>
    <row r="37" spans="1:6" ht="15.5" x14ac:dyDescent="0.35">
      <c r="A37" s="103" t="s">
        <v>41</v>
      </c>
    </row>
    <row r="38" spans="1:6" ht="30.5" customHeight="1" x14ac:dyDescent="0.35">
      <c r="A38" s="104" t="s">
        <v>51</v>
      </c>
      <c r="B38" s="104"/>
      <c r="C38" s="104"/>
      <c r="D38" s="104"/>
      <c r="E38" s="104"/>
      <c r="F38" s="102"/>
    </row>
    <row r="40" spans="1:6" ht="16.5" x14ac:dyDescent="0.35">
      <c r="A40" s="4" t="s">
        <v>20</v>
      </c>
      <c r="B40" s="4">
        <v>131</v>
      </c>
      <c r="C40" s="5" t="s">
        <v>50</v>
      </c>
    </row>
    <row r="41" spans="1:6" ht="7" customHeight="1" x14ac:dyDescent="0.35">
      <c r="A41" s="4"/>
      <c r="B41" s="4"/>
      <c r="C41" s="45"/>
      <c r="D41" s="46"/>
    </row>
    <row r="42" spans="1:6" ht="16.5" x14ac:dyDescent="0.35">
      <c r="A42" s="4"/>
      <c r="B42" s="47" t="s">
        <v>4</v>
      </c>
      <c r="C42" s="48" t="s">
        <v>21</v>
      </c>
      <c r="D42" s="47" t="s">
        <v>49</v>
      </c>
    </row>
    <row r="43" spans="1:6" x14ac:dyDescent="0.35">
      <c r="A43" s="44" t="s">
        <v>0</v>
      </c>
      <c r="B43" s="40">
        <v>-6723.92</v>
      </c>
      <c r="C43" s="41">
        <v>-2220.0700000000002</v>
      </c>
      <c r="D43" s="85">
        <f>B43*0.3766</f>
        <v>-2532.2282719999998</v>
      </c>
    </row>
    <row r="44" spans="1:6" x14ac:dyDescent="0.35">
      <c r="A44" s="44" t="s">
        <v>7</v>
      </c>
      <c r="B44" s="40">
        <v>-17058.09</v>
      </c>
      <c r="C44" s="41">
        <v>-1139.81</v>
      </c>
      <c r="D44" s="85">
        <f>B44*0.3157</f>
        <v>-5385.2390129999994</v>
      </c>
    </row>
    <row r="45" spans="1:6" x14ac:dyDescent="0.35">
      <c r="A45" s="4"/>
      <c r="B45" s="42">
        <f>SUM(B43:B44)</f>
        <v>-23782.010000000002</v>
      </c>
      <c r="C45" s="43">
        <f>SUM(C43:C44)</f>
        <v>-3359.88</v>
      </c>
      <c r="D45" s="86">
        <f>SUM(D43:D44)</f>
        <v>-7917.4672849999988</v>
      </c>
    </row>
    <row r="46" spans="1:6" ht="16.5" x14ac:dyDescent="0.35">
      <c r="A46" s="4"/>
      <c r="B46" s="47" t="s">
        <v>48</v>
      </c>
      <c r="C46" s="48" t="s">
        <v>21</v>
      </c>
      <c r="D46" s="47" t="s">
        <v>49</v>
      </c>
    </row>
    <row r="47" spans="1:6" x14ac:dyDescent="0.35">
      <c r="A47" s="44" t="s">
        <v>8</v>
      </c>
      <c r="B47" s="40">
        <v>-37.33</v>
      </c>
      <c r="C47" s="41">
        <v>-171.43</v>
      </c>
      <c r="D47" s="85">
        <f>B47*0.149</f>
        <v>-5.5621699999999992</v>
      </c>
    </row>
    <row r="48" spans="1:6" x14ac:dyDescent="0.35">
      <c r="A48" s="4"/>
      <c r="B48" s="42">
        <f>SUM(B47)</f>
        <v>-37.33</v>
      </c>
      <c r="C48" s="43">
        <f>SUM(C47)</f>
        <v>-171.43</v>
      </c>
      <c r="D48" s="86">
        <f>SUM(D47)</f>
        <v>-5.5621699999999992</v>
      </c>
    </row>
    <row r="49" spans="1:5" ht="7" customHeight="1" x14ac:dyDescent="0.35"/>
    <row r="50" spans="1:5" ht="15.5" x14ac:dyDescent="0.35">
      <c r="A50" s="87" t="s">
        <v>40</v>
      </c>
      <c r="B50" s="87"/>
      <c r="C50" s="88">
        <f>C45+C48</f>
        <v>-3531.31</v>
      </c>
      <c r="D50" s="89">
        <f>D45+D48</f>
        <v>-7923.029454999999</v>
      </c>
    </row>
    <row r="51" spans="1:5" ht="15" thickBot="1" x14ac:dyDescent="0.4"/>
    <row r="52" spans="1:5" ht="15" thickTop="1" x14ac:dyDescent="0.35">
      <c r="A52" s="91"/>
      <c r="B52" s="92"/>
      <c r="C52" s="92"/>
      <c r="D52" s="92"/>
      <c r="E52" s="93"/>
    </row>
    <row r="53" spans="1:5" ht="18.5" x14ac:dyDescent="0.45">
      <c r="A53" s="94"/>
      <c r="B53" s="95" t="s">
        <v>43</v>
      </c>
      <c r="C53" s="96">
        <f>C35+C50</f>
        <v>-8031.2719035913942</v>
      </c>
      <c r="D53" s="97">
        <f>D35+D50</f>
        <v>-12856.890080030244</v>
      </c>
      <c r="E53" s="98"/>
    </row>
    <row r="54" spans="1:5" ht="15" thickBot="1" x14ac:dyDescent="0.4">
      <c r="A54" s="99"/>
      <c r="B54" s="100"/>
      <c r="C54" s="100"/>
      <c r="D54" s="100"/>
      <c r="E54" s="101"/>
    </row>
    <row r="55" spans="1:5" ht="15" thickTop="1" x14ac:dyDescent="0.35"/>
  </sheetData>
  <mergeCells count="3">
    <mergeCell ref="A38:E38"/>
    <mergeCell ref="B3:C3"/>
    <mergeCell ref="D3:E3"/>
  </mergeCells>
  <printOptions horizontalCentered="1"/>
  <pageMargins left="0.70866141732283472" right="0.70866141732283472" top="0.35433070866141736" bottom="0.35433070866141736" header="0.31496062992125984" footer="0.31496062992125984"/>
  <pageSetup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selection activeCell="G10" sqref="G10"/>
    </sheetView>
  </sheetViews>
  <sheetFormatPr defaultRowHeight="14.5" x14ac:dyDescent="0.35"/>
  <cols>
    <col min="1" max="1" width="23.7265625" customWidth="1"/>
    <col min="2" max="3" width="13.08984375" customWidth="1"/>
    <col min="4" max="4" width="10.90625" customWidth="1"/>
  </cols>
  <sheetData>
    <row r="1" spans="1:3" x14ac:dyDescent="0.35">
      <c r="A1" s="56" t="s">
        <v>29</v>
      </c>
    </row>
    <row r="2" spans="1:3" ht="10" customHeight="1" x14ac:dyDescent="0.35">
      <c r="A2" s="56"/>
    </row>
    <row r="3" spans="1:3" x14ac:dyDescent="0.35">
      <c r="B3" s="72" t="s">
        <v>44</v>
      </c>
      <c r="C3" s="72"/>
    </row>
    <row r="4" spans="1:3" x14ac:dyDescent="0.35">
      <c r="B4" s="73" t="s">
        <v>4</v>
      </c>
      <c r="C4" s="73" t="s">
        <v>28</v>
      </c>
    </row>
    <row r="5" spans="1:3" x14ac:dyDescent="0.35">
      <c r="A5" s="49" t="s">
        <v>0</v>
      </c>
      <c r="B5" s="53">
        <v>90.72669548440669</v>
      </c>
      <c r="C5" s="75">
        <v>31.618538783206485</v>
      </c>
    </row>
    <row r="6" spans="1:3" x14ac:dyDescent="0.35">
      <c r="A6" s="49" t="s">
        <v>7</v>
      </c>
      <c r="B6" s="53">
        <v>31.072361833589763</v>
      </c>
      <c r="C6" s="75">
        <v>2.5159755102956334</v>
      </c>
    </row>
    <row r="7" spans="1:3" x14ac:dyDescent="0.35">
      <c r="A7" s="49" t="s">
        <v>23</v>
      </c>
      <c r="B7" s="53">
        <v>15.856446393514073</v>
      </c>
      <c r="C7" s="75">
        <v>1.2839201287644106</v>
      </c>
    </row>
    <row r="8" spans="1:3" ht="16.5" x14ac:dyDescent="0.35">
      <c r="A8" s="4"/>
      <c r="B8" s="47" t="s">
        <v>48</v>
      </c>
      <c r="C8" s="48" t="s">
        <v>21</v>
      </c>
    </row>
    <row r="9" spans="1:3" x14ac:dyDescent="0.35">
      <c r="A9" s="44" t="s">
        <v>8</v>
      </c>
      <c r="B9" s="74">
        <v>0.33280256591854512</v>
      </c>
      <c r="C9" s="75">
        <v>2.2916232411683715</v>
      </c>
    </row>
    <row r="11" spans="1:3" x14ac:dyDescent="0.35">
      <c r="A11" s="57" t="s">
        <v>30</v>
      </c>
    </row>
    <row r="12" spans="1:3" x14ac:dyDescent="0.35">
      <c r="B12" s="50" t="s">
        <v>26</v>
      </c>
      <c r="C12" s="50"/>
    </row>
    <row r="13" spans="1:3" ht="29" x14ac:dyDescent="0.35">
      <c r="A13" s="54"/>
      <c r="B13" s="52" t="s">
        <v>27</v>
      </c>
      <c r="C13" s="51" t="s">
        <v>0</v>
      </c>
    </row>
    <row r="14" spans="1:3" x14ac:dyDescent="0.35">
      <c r="A14" s="49" t="s">
        <v>25</v>
      </c>
      <c r="B14" s="49">
        <v>115</v>
      </c>
      <c r="C14" s="49">
        <v>46</v>
      </c>
    </row>
    <row r="17" spans="1:9" ht="16.5" x14ac:dyDescent="0.35">
      <c r="A17" s="59" t="s">
        <v>24</v>
      </c>
      <c r="B17" s="4">
        <v>293</v>
      </c>
      <c r="C17" s="5" t="s">
        <v>50</v>
      </c>
    </row>
    <row r="18" spans="1:9" x14ac:dyDescent="0.35">
      <c r="A18" s="4"/>
      <c r="B18" s="4"/>
      <c r="C18" s="45"/>
      <c r="D18" s="46"/>
      <c r="E18" s="5"/>
    </row>
    <row r="19" spans="1:9" ht="16.5" x14ac:dyDescent="0.35">
      <c r="A19" s="4"/>
      <c r="B19" s="47" t="s">
        <v>46</v>
      </c>
      <c r="C19" s="47" t="s">
        <v>4</v>
      </c>
      <c r="D19" s="48" t="s">
        <v>21</v>
      </c>
      <c r="E19" s="5"/>
    </row>
    <row r="20" spans="1:9" s="4" customFormat="1" ht="31" customHeight="1" x14ac:dyDescent="0.35">
      <c r="A20" s="63" t="s">
        <v>33</v>
      </c>
      <c r="B20" s="44">
        <f>C14</f>
        <v>46</v>
      </c>
      <c r="C20" s="40">
        <f>B20*B$17</f>
        <v>13478</v>
      </c>
      <c r="D20" s="41">
        <f>PENMORFA!C19*Summary!C20</f>
        <v>4697.125398921874</v>
      </c>
      <c r="E20" s="5"/>
    </row>
    <row r="21" spans="1:9" x14ac:dyDescent="0.35">
      <c r="A21" s="44" t="s">
        <v>32</v>
      </c>
      <c r="B21" s="60">
        <f>B6</f>
        <v>31.072361833589763</v>
      </c>
      <c r="C21" s="40">
        <f t="shared" ref="C21:C22" si="0">B21*B$17</f>
        <v>9104.2020172418015</v>
      </c>
      <c r="D21" s="41">
        <f>C21*PENMORFA!E25</f>
        <v>737.18082451662065</v>
      </c>
      <c r="E21" s="5"/>
    </row>
    <row r="22" spans="1:9" x14ac:dyDescent="0.35">
      <c r="A22" s="44" t="s">
        <v>31</v>
      </c>
      <c r="B22" s="60">
        <f>B7</f>
        <v>15.856446393514073</v>
      </c>
      <c r="C22" s="40">
        <f t="shared" si="0"/>
        <v>4645.9387932996233</v>
      </c>
      <c r="D22" s="41">
        <f>C22*0.046</f>
        <v>213.71318449178267</v>
      </c>
      <c r="E22" s="5"/>
    </row>
    <row r="23" spans="1:9" x14ac:dyDescent="0.35">
      <c r="A23" s="4"/>
      <c r="C23" s="42">
        <f>SUM(C20:C22)</f>
        <v>27228.140810541423</v>
      </c>
      <c r="D23" s="43">
        <f>SUM(D20:D22)</f>
        <v>5648.0194079302773</v>
      </c>
      <c r="E23" s="5"/>
    </row>
    <row r="24" spans="1:9" ht="16.5" x14ac:dyDescent="0.35">
      <c r="A24" s="4"/>
      <c r="B24" s="47" t="s">
        <v>47</v>
      </c>
      <c r="C24" s="47" t="s">
        <v>48</v>
      </c>
      <c r="D24" s="48" t="s">
        <v>21</v>
      </c>
      <c r="E24" s="5"/>
    </row>
    <row r="25" spans="1:9" x14ac:dyDescent="0.35">
      <c r="A25" s="61" t="s">
        <v>34</v>
      </c>
      <c r="B25" s="60">
        <f>((PENMORFA!O48)*110%)</f>
        <v>0.36608282251039964</v>
      </c>
      <c r="C25" s="62">
        <f>B25*293</f>
        <v>107.26226699554709</v>
      </c>
      <c r="D25" s="41">
        <f>C25*PENMORFA!C48</f>
        <v>738.59017062856628</v>
      </c>
      <c r="E25" s="5"/>
    </row>
    <row r="26" spans="1:9" x14ac:dyDescent="0.35">
      <c r="A26" s="4"/>
      <c r="C26" s="42">
        <f>SUM(C25)</f>
        <v>107.26226699554709</v>
      </c>
      <c r="D26" s="43">
        <f>SUM(D25)</f>
        <v>738.59017062856628</v>
      </c>
      <c r="E26" s="5"/>
    </row>
    <row r="28" spans="1:9" x14ac:dyDescent="0.35">
      <c r="A28" s="64" t="s">
        <v>38</v>
      </c>
    </row>
    <row r="29" spans="1:9" ht="32" customHeight="1" x14ac:dyDescent="0.35">
      <c r="A29" s="65" t="s">
        <v>35</v>
      </c>
      <c r="B29" s="65"/>
      <c r="C29" s="65"/>
      <c r="D29" s="65"/>
      <c r="E29" s="65"/>
      <c r="F29" s="65"/>
      <c r="G29" s="65"/>
      <c r="H29" s="65"/>
      <c r="I29" s="65"/>
    </row>
    <row r="30" spans="1:9" ht="61" customHeight="1" x14ac:dyDescent="0.35">
      <c r="A30" s="65" t="s">
        <v>36</v>
      </c>
      <c r="B30" s="65"/>
      <c r="C30" s="65"/>
      <c r="D30" s="65"/>
      <c r="E30" s="65"/>
      <c r="F30" s="65"/>
      <c r="G30" s="65"/>
      <c r="H30" s="65"/>
      <c r="I30" s="65"/>
    </row>
    <row r="31" spans="1:9" x14ac:dyDescent="0.35">
      <c r="A31" s="65" t="s">
        <v>37</v>
      </c>
      <c r="B31" s="65"/>
      <c r="C31" s="65"/>
      <c r="D31" s="65"/>
      <c r="E31" s="65"/>
      <c r="F31" s="65"/>
      <c r="G31" s="65"/>
      <c r="H31" s="65"/>
      <c r="I31" s="65"/>
    </row>
  </sheetData>
  <mergeCells count="5">
    <mergeCell ref="A31:I31"/>
    <mergeCell ref="B3:C3"/>
    <mergeCell ref="A29:I29"/>
    <mergeCell ref="A30:I30"/>
    <mergeCell ref="B12:C12"/>
  </mergeCells>
  <printOptions horizontalCentered="1"/>
  <pageMargins left="0.11811023622047245" right="0.11811023622047245" top="0.74803149606299213" bottom="0.74803149606299213" header="0.31496062992125984" footer="0.31496062992125984"/>
  <pageSetup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topLeftCell="A37" workbookViewId="0">
      <selection activeCell="H64" sqref="H64"/>
    </sheetView>
  </sheetViews>
  <sheetFormatPr defaultRowHeight="14.5" x14ac:dyDescent="0.35"/>
  <cols>
    <col min="1" max="2" width="8.7265625" style="4"/>
    <col min="3" max="3" width="9.7265625" style="5" bestFit="1" customWidth="1"/>
    <col min="4" max="4" width="8.7265625" style="4"/>
    <col min="5" max="5" width="8.7265625" style="5"/>
    <col min="6" max="6" width="8.7265625" style="4"/>
    <col min="7" max="7" width="8.7265625" style="5"/>
    <col min="8" max="8" width="8.7265625" style="4"/>
    <col min="9" max="9" width="8.7265625" style="5"/>
    <col min="10" max="10" width="8.7265625" style="4"/>
    <col min="11" max="11" width="8.7265625" style="5"/>
    <col min="12" max="12" width="8.7265625" style="4"/>
    <col min="13" max="13" width="8.7265625" style="5"/>
    <col min="14" max="14" width="3.08984375" style="4" customWidth="1"/>
    <col min="15" max="16" width="10.7265625" style="4" customWidth="1"/>
    <col min="17" max="17" width="2.1796875" style="4" customWidth="1"/>
    <col min="18" max="16384" width="8.7265625" style="4"/>
  </cols>
  <sheetData>
    <row r="1" spans="1:16" ht="15.5" x14ac:dyDescent="0.35">
      <c r="A1" s="3" t="s">
        <v>10</v>
      </c>
      <c r="B1" s="3"/>
      <c r="C1" s="3"/>
      <c r="D1" s="3"/>
      <c r="E1" s="3"/>
      <c r="F1" s="3"/>
      <c r="G1" s="3"/>
      <c r="H1" s="36">
        <v>1128.1600000000001</v>
      </c>
      <c r="I1" s="36" t="s">
        <v>17</v>
      </c>
      <c r="J1" s="36"/>
      <c r="K1" s="36"/>
      <c r="L1" s="36"/>
      <c r="M1" s="36"/>
      <c r="N1" s="36"/>
    </row>
    <row r="3" spans="1:16" ht="15.5" x14ac:dyDescent="0.35">
      <c r="A3" s="6" t="s">
        <v>0</v>
      </c>
      <c r="B3" s="7"/>
      <c r="C3" s="8"/>
      <c r="D3" s="7"/>
      <c r="E3" s="8"/>
    </row>
    <row r="4" spans="1:16" ht="20" x14ac:dyDescent="0.35">
      <c r="A4" s="9" t="s">
        <v>1</v>
      </c>
      <c r="B4" s="10" t="s">
        <v>2</v>
      </c>
      <c r="C4" s="11"/>
      <c r="D4" s="10" t="s">
        <v>3</v>
      </c>
      <c r="E4" s="11"/>
      <c r="F4" s="10" t="s">
        <v>11</v>
      </c>
      <c r="G4" s="11"/>
      <c r="H4" s="10" t="s">
        <v>12</v>
      </c>
      <c r="I4" s="11"/>
      <c r="J4" s="10" t="s">
        <v>13</v>
      </c>
      <c r="K4" s="11"/>
      <c r="L4" s="10" t="s">
        <v>14</v>
      </c>
      <c r="M4" s="12"/>
      <c r="O4" s="1" t="s">
        <v>15</v>
      </c>
      <c r="P4" s="2" t="s">
        <v>16</v>
      </c>
    </row>
    <row r="5" spans="1:16" x14ac:dyDescent="0.35">
      <c r="A5" s="13"/>
      <c r="B5" s="14" t="s">
        <v>4</v>
      </c>
      <c r="C5" s="15" t="s">
        <v>5</v>
      </c>
      <c r="D5" s="16" t="s">
        <v>4</v>
      </c>
      <c r="E5" s="17" t="s">
        <v>5</v>
      </c>
      <c r="F5" s="14" t="s">
        <v>4</v>
      </c>
      <c r="G5" s="15" t="s">
        <v>5</v>
      </c>
      <c r="H5" s="16" t="s">
        <v>4</v>
      </c>
      <c r="I5" s="17" t="s">
        <v>5</v>
      </c>
      <c r="J5" s="14" t="s">
        <v>4</v>
      </c>
      <c r="K5" s="15" t="s">
        <v>5</v>
      </c>
      <c r="L5" s="16" t="s">
        <v>4</v>
      </c>
      <c r="M5" s="17" t="s">
        <v>5</v>
      </c>
      <c r="O5" s="16" t="s">
        <v>4</v>
      </c>
      <c r="P5" s="17" t="s">
        <v>5</v>
      </c>
    </row>
    <row r="6" spans="1:16" x14ac:dyDescent="0.35">
      <c r="A6" s="18">
        <v>45046</v>
      </c>
      <c r="B6" s="19">
        <v>3098</v>
      </c>
      <c r="C6" s="20">
        <v>1006.4</v>
      </c>
      <c r="D6" s="19">
        <v>3350.4</v>
      </c>
      <c r="E6" s="21">
        <v>582.76</v>
      </c>
      <c r="F6" s="19">
        <v>2807</v>
      </c>
      <c r="G6" s="20">
        <v>404.06</v>
      </c>
      <c r="H6" s="19">
        <v>2102</v>
      </c>
      <c r="I6" s="21">
        <v>308.85000000000002</v>
      </c>
      <c r="J6" s="19">
        <v>5465</v>
      </c>
      <c r="K6" s="20">
        <v>760.54</v>
      </c>
      <c r="L6" s="19">
        <v>5243</v>
      </c>
      <c r="M6" s="21">
        <v>654.26</v>
      </c>
      <c r="O6" s="22">
        <f>(D6+J6+L6)/3</f>
        <v>4686.1333333333332</v>
      </c>
      <c r="P6" s="23">
        <f>O6*C$19</f>
        <v>1547.2455044254375</v>
      </c>
    </row>
    <row r="7" spans="1:16" x14ac:dyDescent="0.35">
      <c r="A7" s="18">
        <v>45077</v>
      </c>
      <c r="B7" s="22">
        <v>3217.2</v>
      </c>
      <c r="C7" s="24">
        <v>1044.53</v>
      </c>
      <c r="D7" s="22">
        <v>3082</v>
      </c>
      <c r="E7" s="23">
        <v>541.16999999999996</v>
      </c>
      <c r="F7" s="22">
        <v>3157</v>
      </c>
      <c r="G7" s="24">
        <v>455.88</v>
      </c>
      <c r="H7" s="22">
        <v>3100</v>
      </c>
      <c r="I7" s="23">
        <v>459.51</v>
      </c>
      <c r="J7" s="22">
        <v>5304</v>
      </c>
      <c r="K7" s="24">
        <v>738.04</v>
      </c>
      <c r="L7" s="22">
        <v>4936</v>
      </c>
      <c r="M7" s="23">
        <v>616.38</v>
      </c>
      <c r="O7" s="22">
        <f t="shared" ref="O7:O17" si="0">(D7+J7+L7)/3</f>
        <v>4440.666666666667</v>
      </c>
      <c r="P7" s="23">
        <f t="shared" ref="P7:P17" si="1">O7*C$19</f>
        <v>1466.198472796028</v>
      </c>
    </row>
    <row r="8" spans="1:16" x14ac:dyDescent="0.35">
      <c r="A8" s="18">
        <v>45107</v>
      </c>
      <c r="B8" s="22">
        <v>3002.9</v>
      </c>
      <c r="C8" s="24">
        <v>980.03</v>
      </c>
      <c r="D8" s="22">
        <v>2864.6</v>
      </c>
      <c r="E8" s="23">
        <v>505.44</v>
      </c>
      <c r="F8" s="22">
        <v>2679</v>
      </c>
      <c r="G8" s="24">
        <v>391.71</v>
      </c>
      <c r="H8" s="22">
        <v>2922</v>
      </c>
      <c r="I8" s="23">
        <v>436.26</v>
      </c>
      <c r="J8" s="22">
        <v>4925</v>
      </c>
      <c r="K8" s="24">
        <v>685.27</v>
      </c>
      <c r="L8" s="22">
        <v>4809</v>
      </c>
      <c r="M8" s="23">
        <v>600.49</v>
      </c>
      <c r="O8" s="22">
        <f t="shared" si="0"/>
        <v>4199.5333333333338</v>
      </c>
      <c r="P8" s="23">
        <f t="shared" si="1"/>
        <v>1386.5822008233029</v>
      </c>
    </row>
    <row r="9" spans="1:16" x14ac:dyDescent="0.35">
      <c r="A9" s="18">
        <v>45138</v>
      </c>
      <c r="B9" s="22">
        <v>3144.9</v>
      </c>
      <c r="C9" s="24">
        <v>1024.3399999999999</v>
      </c>
      <c r="D9" s="22">
        <v>2780.1</v>
      </c>
      <c r="E9" s="23">
        <v>494.93</v>
      </c>
      <c r="F9" s="22">
        <v>3065</v>
      </c>
      <c r="G9" s="24">
        <v>450.26</v>
      </c>
      <c r="H9" s="22">
        <v>3089</v>
      </c>
      <c r="I9" s="23">
        <v>461.94</v>
      </c>
      <c r="J9" s="22">
        <v>4694</v>
      </c>
      <c r="K9" s="24">
        <v>667.82</v>
      </c>
      <c r="L9" s="22">
        <v>4454</v>
      </c>
      <c r="M9" s="23">
        <v>557.28</v>
      </c>
      <c r="O9" s="22">
        <f t="shared" si="0"/>
        <v>3976.0333333333333</v>
      </c>
      <c r="P9" s="23">
        <f t="shared" si="1"/>
        <v>1312.7880200689312</v>
      </c>
    </row>
    <row r="10" spans="1:16" x14ac:dyDescent="0.35">
      <c r="A10" s="18">
        <v>45169</v>
      </c>
      <c r="B10" s="22">
        <v>3234.6</v>
      </c>
      <c r="C10" s="24">
        <v>1049.94</v>
      </c>
      <c r="D10" s="22">
        <v>2772.2</v>
      </c>
      <c r="E10" s="23">
        <v>493.91</v>
      </c>
      <c r="F10" s="22">
        <v>2890</v>
      </c>
      <c r="G10" s="24">
        <v>424.26</v>
      </c>
      <c r="H10" s="22">
        <v>3223</v>
      </c>
      <c r="I10" s="23">
        <v>483.66</v>
      </c>
      <c r="J10" s="22">
        <v>4992.09</v>
      </c>
      <c r="K10" s="24">
        <v>709.38</v>
      </c>
      <c r="L10" s="22">
        <v>4424</v>
      </c>
      <c r="M10" s="23">
        <v>554.64</v>
      </c>
      <c r="O10" s="22">
        <f t="shared" si="0"/>
        <v>4062.7633333333338</v>
      </c>
      <c r="P10" s="23">
        <f t="shared" si="1"/>
        <v>1341.424124305292</v>
      </c>
    </row>
    <row r="11" spans="1:16" x14ac:dyDescent="0.35">
      <c r="A11" s="18">
        <v>45199</v>
      </c>
      <c r="B11" s="22">
        <v>3169.4</v>
      </c>
      <c r="C11" s="24">
        <v>1027.19</v>
      </c>
      <c r="D11" s="22">
        <v>2853.9</v>
      </c>
      <c r="E11" s="23">
        <v>504.39</v>
      </c>
      <c r="F11" s="22">
        <v>2785.4</v>
      </c>
      <c r="G11" s="24">
        <v>413.51</v>
      </c>
      <c r="H11" s="22">
        <v>3224</v>
      </c>
      <c r="I11" s="23">
        <v>480.32</v>
      </c>
      <c r="J11" s="22">
        <v>5073.91</v>
      </c>
      <c r="K11" s="24">
        <v>710.47</v>
      </c>
      <c r="L11" s="22">
        <v>5114</v>
      </c>
      <c r="M11" s="23">
        <v>639.83000000000004</v>
      </c>
      <c r="O11" s="22">
        <f t="shared" si="0"/>
        <v>4347.2699999999995</v>
      </c>
      <c r="P11" s="23">
        <f t="shared" si="1"/>
        <v>1435.3611998570757</v>
      </c>
    </row>
    <row r="12" spans="1:16" x14ac:dyDescent="0.35">
      <c r="A12" s="18">
        <v>45230</v>
      </c>
      <c r="B12" s="22">
        <v>3522.5</v>
      </c>
      <c r="C12" s="24">
        <v>1260.03</v>
      </c>
      <c r="D12" s="22">
        <v>3408</v>
      </c>
      <c r="E12" s="23">
        <v>1098.8</v>
      </c>
      <c r="F12" s="22">
        <v>3008.5</v>
      </c>
      <c r="G12" s="24">
        <v>529.5</v>
      </c>
      <c r="H12" s="22">
        <v>4653</v>
      </c>
      <c r="I12" s="23">
        <v>675.82</v>
      </c>
      <c r="J12" s="22">
        <v>5213</v>
      </c>
      <c r="K12" s="24">
        <v>782.75</v>
      </c>
      <c r="L12" s="22">
        <v>6122.62</v>
      </c>
      <c r="M12" s="23">
        <v>837.77</v>
      </c>
      <c r="O12" s="22">
        <f t="shared" si="0"/>
        <v>4914.54</v>
      </c>
      <c r="P12" s="23">
        <f t="shared" si="1"/>
        <v>1622.6597453449162</v>
      </c>
    </row>
    <row r="13" spans="1:16" x14ac:dyDescent="0.35">
      <c r="A13" s="18">
        <v>45260</v>
      </c>
      <c r="B13" s="22">
        <v>0</v>
      </c>
      <c r="C13" s="24">
        <v>0</v>
      </c>
      <c r="D13" s="22">
        <v>3546.8</v>
      </c>
      <c r="E13" s="23">
        <v>1134.07</v>
      </c>
      <c r="F13" s="22">
        <v>3314.5</v>
      </c>
      <c r="G13" s="24">
        <v>577.15</v>
      </c>
      <c r="H13" s="22">
        <v>3011</v>
      </c>
      <c r="I13" s="23">
        <v>434.66</v>
      </c>
      <c r="J13" s="22">
        <v>6016</v>
      </c>
      <c r="K13" s="24">
        <v>891.69</v>
      </c>
      <c r="L13" s="22">
        <v>5854.47</v>
      </c>
      <c r="M13" s="23">
        <v>801.22</v>
      </c>
      <c r="O13" s="22">
        <f t="shared" si="0"/>
        <v>5139.09</v>
      </c>
      <c r="P13" s="23">
        <f t="shared" si="1"/>
        <v>1696.8006101699459</v>
      </c>
    </row>
    <row r="14" spans="1:16" x14ac:dyDescent="0.35">
      <c r="A14" s="18">
        <v>45291</v>
      </c>
      <c r="B14" s="22">
        <v>0</v>
      </c>
      <c r="C14" s="24">
        <v>0</v>
      </c>
      <c r="D14" s="22">
        <v>3351.7</v>
      </c>
      <c r="E14" s="23">
        <v>1082.5999999999999</v>
      </c>
      <c r="F14" s="22">
        <v>3851.3</v>
      </c>
      <c r="G14" s="24">
        <v>665.09</v>
      </c>
      <c r="H14" s="22">
        <v>3657</v>
      </c>
      <c r="I14" s="23">
        <v>528.52</v>
      </c>
      <c r="J14" s="22">
        <v>7182</v>
      </c>
      <c r="K14" s="24">
        <v>1063.49</v>
      </c>
      <c r="L14" s="22">
        <v>6046.91</v>
      </c>
      <c r="M14" s="23">
        <v>819.71</v>
      </c>
      <c r="O14" s="22">
        <f t="shared" si="0"/>
        <v>5526.87</v>
      </c>
      <c r="P14" s="23">
        <f t="shared" si="1"/>
        <v>1824.8359900935707</v>
      </c>
    </row>
    <row r="15" spans="1:16" x14ac:dyDescent="0.35">
      <c r="A15" s="18">
        <v>45322</v>
      </c>
      <c r="B15" s="22">
        <v>0</v>
      </c>
      <c r="C15" s="24">
        <v>0</v>
      </c>
      <c r="D15" s="22">
        <v>3653.3</v>
      </c>
      <c r="E15" s="23">
        <v>1168.23</v>
      </c>
      <c r="F15" s="22">
        <v>2798.6</v>
      </c>
      <c r="G15" s="24">
        <v>495.02</v>
      </c>
      <c r="H15" s="22">
        <v>3665</v>
      </c>
      <c r="I15" s="23">
        <v>529.36</v>
      </c>
      <c r="J15" s="22">
        <v>7810</v>
      </c>
      <c r="K15" s="24">
        <v>1156.5</v>
      </c>
      <c r="L15" s="22">
        <v>6763</v>
      </c>
      <c r="M15" s="23">
        <v>925.54</v>
      </c>
      <c r="O15" s="22">
        <f t="shared" si="0"/>
        <v>6075.4333333333334</v>
      </c>
      <c r="P15" s="23">
        <f t="shared" si="1"/>
        <v>2005.9580562019401</v>
      </c>
    </row>
    <row r="16" spans="1:16" x14ac:dyDescent="0.35">
      <c r="A16" s="18">
        <v>45351</v>
      </c>
      <c r="B16" s="22">
        <v>0</v>
      </c>
      <c r="C16" s="24">
        <v>0</v>
      </c>
      <c r="D16" s="22">
        <v>3190.5</v>
      </c>
      <c r="E16" s="23">
        <v>874.19</v>
      </c>
      <c r="F16" s="22">
        <v>3183.3</v>
      </c>
      <c r="G16" s="24">
        <v>553.01</v>
      </c>
      <c r="H16" s="22">
        <v>2970</v>
      </c>
      <c r="I16" s="23">
        <v>428.32</v>
      </c>
      <c r="J16" s="22">
        <v>6640</v>
      </c>
      <c r="K16" s="24">
        <v>982.83</v>
      </c>
      <c r="L16" s="22">
        <v>5398</v>
      </c>
      <c r="M16" s="23">
        <v>738.77</v>
      </c>
      <c r="O16" s="22">
        <f t="shared" si="0"/>
        <v>5076.166666666667</v>
      </c>
      <c r="P16" s="23">
        <f t="shared" si="1"/>
        <v>1676.0248793705384</v>
      </c>
    </row>
    <row r="17" spans="1:16" x14ac:dyDescent="0.35">
      <c r="A17" s="18">
        <v>45382</v>
      </c>
      <c r="B17" s="25">
        <v>0</v>
      </c>
      <c r="C17" s="26">
        <v>0</v>
      </c>
      <c r="D17" s="25">
        <v>3470.9</v>
      </c>
      <c r="E17" s="27">
        <v>1116.52</v>
      </c>
      <c r="F17" s="25">
        <v>3586.9</v>
      </c>
      <c r="G17" s="26">
        <v>622.37</v>
      </c>
      <c r="H17" s="25">
        <v>2934</v>
      </c>
      <c r="I17" s="27">
        <v>422.81</v>
      </c>
      <c r="J17" s="25">
        <v>7105</v>
      </c>
      <c r="K17" s="26">
        <v>1052.1400000000001</v>
      </c>
      <c r="L17" s="25">
        <v>5808</v>
      </c>
      <c r="M17" s="27">
        <v>794.9</v>
      </c>
      <c r="O17" s="22">
        <f t="shared" si="0"/>
        <v>5461.3</v>
      </c>
      <c r="P17" s="23">
        <f t="shared" si="1"/>
        <v>1803.1863953192346</v>
      </c>
    </row>
    <row r="18" spans="1:16" x14ac:dyDescent="0.35">
      <c r="A18" s="16" t="s">
        <v>6</v>
      </c>
      <c r="B18" s="28">
        <v>22389.5</v>
      </c>
      <c r="C18" s="29">
        <v>7392.46</v>
      </c>
      <c r="D18" s="28">
        <v>38324.400000000001</v>
      </c>
      <c r="E18" s="29">
        <v>9597.01</v>
      </c>
      <c r="F18" s="28">
        <v>37126.5</v>
      </c>
      <c r="G18" s="29">
        <v>5981.8200000000006</v>
      </c>
      <c r="H18" s="28">
        <v>38550</v>
      </c>
      <c r="I18" s="29">
        <v>5650.03</v>
      </c>
      <c r="J18" s="28">
        <v>70420</v>
      </c>
      <c r="K18" s="29">
        <v>10200.92</v>
      </c>
      <c r="L18" s="28">
        <v>64973</v>
      </c>
      <c r="M18" s="29">
        <v>8540.7899999999991</v>
      </c>
      <c r="O18" s="30">
        <f>SUM(O6:O17)</f>
        <v>57905.8</v>
      </c>
      <c r="P18" s="31">
        <f>SUM(P6:P17)</f>
        <v>19119.06519877621</v>
      </c>
    </row>
    <row r="19" spans="1:16" x14ac:dyDescent="0.35">
      <c r="C19" s="32">
        <f>C18/B18</f>
        <v>0.33017530538868667</v>
      </c>
      <c r="N19" s="39" t="s">
        <v>19</v>
      </c>
      <c r="O19" s="37">
        <f>O18/H1</f>
        <v>51.327648560487873</v>
      </c>
      <c r="P19" s="38">
        <f>P18/H1</f>
        <v>16.947122038342265</v>
      </c>
    </row>
    <row r="20" spans="1:16" ht="15.5" x14ac:dyDescent="0.35">
      <c r="A20" s="6" t="s">
        <v>7</v>
      </c>
      <c r="B20" s="7"/>
      <c r="C20" s="8"/>
      <c r="D20" s="7"/>
      <c r="E20" s="8"/>
      <c r="F20" s="7"/>
      <c r="G20" s="8"/>
      <c r="H20" s="7"/>
      <c r="I20" s="8"/>
      <c r="J20" s="7"/>
      <c r="K20" s="8"/>
      <c r="L20" s="7"/>
      <c r="M20" s="8"/>
    </row>
    <row r="21" spans="1:16" ht="20" x14ac:dyDescent="0.35">
      <c r="A21" s="9" t="s">
        <v>1</v>
      </c>
      <c r="B21" s="10" t="s">
        <v>2</v>
      </c>
      <c r="C21" s="11"/>
      <c r="D21" s="10" t="s">
        <v>3</v>
      </c>
      <c r="E21" s="11"/>
      <c r="F21" s="10" t="s">
        <v>11</v>
      </c>
      <c r="G21" s="11"/>
      <c r="H21" s="10" t="s">
        <v>12</v>
      </c>
      <c r="I21" s="11"/>
      <c r="J21" s="10" t="s">
        <v>13</v>
      </c>
      <c r="K21" s="11"/>
      <c r="L21" s="10" t="s">
        <v>14</v>
      </c>
      <c r="M21" s="12"/>
      <c r="O21" s="1" t="s">
        <v>15</v>
      </c>
      <c r="P21" s="2" t="s">
        <v>16</v>
      </c>
    </row>
    <row r="22" spans="1:16" x14ac:dyDescent="0.35">
      <c r="A22" s="13"/>
      <c r="B22" s="33" t="s">
        <v>4</v>
      </c>
      <c r="C22" s="34" t="s">
        <v>5</v>
      </c>
      <c r="D22" s="16" t="s">
        <v>4</v>
      </c>
      <c r="E22" s="17" t="s">
        <v>5</v>
      </c>
      <c r="F22" s="33" t="s">
        <v>4</v>
      </c>
      <c r="G22" s="34" t="s">
        <v>5</v>
      </c>
      <c r="H22" s="16" t="s">
        <v>4</v>
      </c>
      <c r="I22" s="17" t="s">
        <v>5</v>
      </c>
      <c r="J22" s="33" t="s">
        <v>4</v>
      </c>
      <c r="K22" s="34" t="s">
        <v>5</v>
      </c>
      <c r="L22" s="16" t="s">
        <v>4</v>
      </c>
      <c r="M22" s="17" t="s">
        <v>5</v>
      </c>
      <c r="O22" s="16" t="s">
        <v>4</v>
      </c>
      <c r="P22" s="17" t="s">
        <v>5</v>
      </c>
    </row>
    <row r="23" spans="1:16" x14ac:dyDescent="0.35">
      <c r="A23" s="18">
        <v>45046</v>
      </c>
      <c r="B23" s="22">
        <v>0</v>
      </c>
      <c r="C23" s="24">
        <v>0</v>
      </c>
      <c r="D23" s="22">
        <v>17440</v>
      </c>
      <c r="E23" s="24">
        <v>1371.2</v>
      </c>
      <c r="F23" s="22">
        <v>4470.7440000000006</v>
      </c>
      <c r="G23" s="24">
        <v>197.9</v>
      </c>
      <c r="H23" s="22">
        <v>7692.5660000000007</v>
      </c>
      <c r="I23" s="24">
        <v>156.04</v>
      </c>
      <c r="J23" s="22">
        <v>13914.939999999999</v>
      </c>
      <c r="K23" s="24">
        <v>525.05999999999995</v>
      </c>
      <c r="L23" s="22">
        <v>12152.301000000001</v>
      </c>
      <c r="M23" s="23">
        <v>501.31</v>
      </c>
      <c r="O23" s="22">
        <f>(D23+J23+L23)/3</f>
        <v>14502.413666666667</v>
      </c>
      <c r="P23" s="23">
        <f>O23*E$36</f>
        <v>969.04340671333114</v>
      </c>
    </row>
    <row r="24" spans="1:16" x14ac:dyDescent="0.35">
      <c r="A24" s="18">
        <v>45077</v>
      </c>
      <c r="B24" s="22">
        <v>0</v>
      </c>
      <c r="C24" s="24">
        <v>0</v>
      </c>
      <c r="D24" s="22">
        <v>12194.811</v>
      </c>
      <c r="E24" s="24">
        <v>935.87</v>
      </c>
      <c r="F24" s="22">
        <v>4619.7470000000003</v>
      </c>
      <c r="G24" s="24">
        <v>204.5</v>
      </c>
      <c r="H24" s="22">
        <v>7949.0429999999997</v>
      </c>
      <c r="I24" s="24">
        <v>161.24</v>
      </c>
      <c r="J24" s="22">
        <v>14378.735000000001</v>
      </c>
      <c r="K24" s="24">
        <v>542.57000000000005</v>
      </c>
      <c r="L24" s="22">
        <v>5569.7910000000002</v>
      </c>
      <c r="M24" s="23">
        <v>270.57</v>
      </c>
      <c r="O24" s="22">
        <f t="shared" ref="O24:O34" si="2">(D24+J24+L24)/3</f>
        <v>10714.445666666668</v>
      </c>
      <c r="P24" s="23">
        <f t="shared" ref="P24:P34" si="3">O24*E$36</f>
        <v>715.93344173708158</v>
      </c>
    </row>
    <row r="25" spans="1:16" x14ac:dyDescent="0.35">
      <c r="A25" s="18">
        <v>45107</v>
      </c>
      <c r="B25" s="22">
        <v>0</v>
      </c>
      <c r="C25" s="24">
        <v>0</v>
      </c>
      <c r="D25" s="22">
        <v>4954.5950000000003</v>
      </c>
      <c r="E25" s="24">
        <v>340.41</v>
      </c>
      <c r="F25" s="22">
        <v>4470.7440000000006</v>
      </c>
      <c r="G25" s="24">
        <v>197.9</v>
      </c>
      <c r="H25" s="22">
        <v>6955.5080000000007</v>
      </c>
      <c r="I25" s="24">
        <v>175.03</v>
      </c>
      <c r="J25" s="22">
        <v>10332.546</v>
      </c>
      <c r="K25" s="24">
        <v>393.13</v>
      </c>
      <c r="L25" s="22">
        <v>5390.1589999999997</v>
      </c>
      <c r="M25" s="23">
        <v>261.83999999999997</v>
      </c>
      <c r="O25" s="22">
        <f t="shared" si="2"/>
        <v>6892.4333333333334</v>
      </c>
      <c r="P25" s="23">
        <f t="shared" si="3"/>
        <v>460.54865289282674</v>
      </c>
    </row>
    <row r="26" spans="1:16" x14ac:dyDescent="0.35">
      <c r="A26" s="18">
        <v>45138</v>
      </c>
      <c r="B26" s="22">
        <v>0</v>
      </c>
      <c r="C26" s="24">
        <v>0</v>
      </c>
      <c r="D26" s="22">
        <v>5119.7300000000005</v>
      </c>
      <c r="E26" s="24">
        <v>351.76</v>
      </c>
      <c r="F26" s="22">
        <v>4619.7470000000003</v>
      </c>
      <c r="G26" s="24">
        <v>204.5</v>
      </c>
      <c r="H26" s="22">
        <v>6860.8960000000006</v>
      </c>
      <c r="I26" s="24">
        <v>189.27</v>
      </c>
      <c r="J26" s="22">
        <v>7437.942</v>
      </c>
      <c r="K26" s="24">
        <v>286.94</v>
      </c>
      <c r="L26" s="22">
        <v>5569.7910000000002</v>
      </c>
      <c r="M26" s="23">
        <v>270.57</v>
      </c>
      <c r="O26" s="22">
        <f t="shared" si="2"/>
        <v>6042.4876666666669</v>
      </c>
      <c r="P26" s="23">
        <f t="shared" si="3"/>
        <v>403.75574494806187</v>
      </c>
    </row>
    <row r="27" spans="1:16" x14ac:dyDescent="0.35">
      <c r="A27" s="18">
        <v>45169</v>
      </c>
      <c r="B27" s="22">
        <v>0</v>
      </c>
      <c r="C27" s="24">
        <v>0</v>
      </c>
      <c r="D27" s="22">
        <v>5119.7300000000005</v>
      </c>
      <c r="E27" s="24">
        <v>351.76</v>
      </c>
      <c r="F27" s="22">
        <v>4619.7470000000003</v>
      </c>
      <c r="G27" s="24">
        <v>204.5</v>
      </c>
      <c r="H27" s="22">
        <v>6860.8960000000006</v>
      </c>
      <c r="I27" s="24">
        <v>189.27</v>
      </c>
      <c r="J27" s="22">
        <v>7437.942</v>
      </c>
      <c r="K27" s="24">
        <v>286.94</v>
      </c>
      <c r="L27" s="22">
        <v>5569.7910000000002</v>
      </c>
      <c r="M27" s="23">
        <v>270.57</v>
      </c>
      <c r="O27" s="22">
        <f t="shared" si="2"/>
        <v>6042.4876666666669</v>
      </c>
      <c r="P27" s="23">
        <f t="shared" si="3"/>
        <v>403.75574494806187</v>
      </c>
    </row>
    <row r="28" spans="1:16" x14ac:dyDescent="0.35">
      <c r="A28" s="18">
        <v>45199</v>
      </c>
      <c r="B28" s="22">
        <v>0</v>
      </c>
      <c r="C28" s="24">
        <v>0</v>
      </c>
      <c r="D28" s="22">
        <v>4954.5950000000003</v>
      </c>
      <c r="E28" s="24">
        <v>340.41</v>
      </c>
      <c r="F28" s="22">
        <v>4470.7440000000006</v>
      </c>
      <c r="G28" s="24">
        <v>197.9</v>
      </c>
      <c r="H28" s="22">
        <v>6639.6260000000002</v>
      </c>
      <c r="I28" s="24">
        <v>183.17</v>
      </c>
      <c r="J28" s="22">
        <v>7198.0330000000004</v>
      </c>
      <c r="K28" s="24">
        <v>277.68</v>
      </c>
      <c r="L28" s="22">
        <v>5390.1589999999997</v>
      </c>
      <c r="M28" s="23">
        <v>261.83999999999997</v>
      </c>
      <c r="O28" s="22">
        <f t="shared" si="2"/>
        <v>5847.5956666666671</v>
      </c>
      <c r="P28" s="23">
        <f t="shared" si="3"/>
        <v>390.733167330154</v>
      </c>
    </row>
    <row r="29" spans="1:16" x14ac:dyDescent="0.35">
      <c r="A29" s="18">
        <v>45230</v>
      </c>
      <c r="B29" s="22">
        <v>0</v>
      </c>
      <c r="C29" s="24">
        <v>0</v>
      </c>
      <c r="D29" s="22">
        <v>5119.7300000000005</v>
      </c>
      <c r="E29" s="24">
        <v>351.76</v>
      </c>
      <c r="F29" s="22">
        <v>7036.9310000000005</v>
      </c>
      <c r="G29" s="24">
        <v>311.77</v>
      </c>
      <c r="H29" s="22">
        <v>6860.8960000000006</v>
      </c>
      <c r="I29" s="24">
        <v>189.27</v>
      </c>
      <c r="J29" s="22">
        <v>7437.942</v>
      </c>
      <c r="K29" s="24">
        <v>286.94</v>
      </c>
      <c r="L29" s="22">
        <v>16193.803000000002</v>
      </c>
      <c r="M29" s="23">
        <v>682.31</v>
      </c>
      <c r="O29" s="22">
        <f t="shared" si="2"/>
        <v>9583.8250000000007</v>
      </c>
      <c r="P29" s="23">
        <f t="shared" si="3"/>
        <v>640.38598269270096</v>
      </c>
    </row>
    <row r="30" spans="1:16" x14ac:dyDescent="0.35">
      <c r="A30" s="18">
        <v>45260</v>
      </c>
      <c r="B30" s="22">
        <v>0</v>
      </c>
      <c r="C30" s="24">
        <v>0</v>
      </c>
      <c r="D30" s="22">
        <v>4954.5950000000003</v>
      </c>
      <c r="E30" s="24">
        <v>340.41</v>
      </c>
      <c r="F30" s="22">
        <v>16556.991000000002</v>
      </c>
      <c r="G30" s="24">
        <v>734.28</v>
      </c>
      <c r="H30" s="22">
        <v>6639.6260000000002</v>
      </c>
      <c r="I30" s="24">
        <v>183.17</v>
      </c>
      <c r="J30" s="22">
        <v>9891.2049999999999</v>
      </c>
      <c r="K30" s="24">
        <v>376.44</v>
      </c>
      <c r="L30" s="22">
        <v>21207.585000000003</v>
      </c>
      <c r="M30" s="23">
        <v>867.85</v>
      </c>
      <c r="O30" s="22">
        <f t="shared" si="2"/>
        <v>12017.795</v>
      </c>
      <c r="P30" s="23">
        <f t="shared" si="3"/>
        <v>803.02253650024159</v>
      </c>
    </row>
    <row r="31" spans="1:16" x14ac:dyDescent="0.35">
      <c r="A31" s="18">
        <v>45291</v>
      </c>
      <c r="B31" s="22">
        <v>0</v>
      </c>
      <c r="C31" s="24">
        <v>0</v>
      </c>
      <c r="D31" s="22">
        <v>24233.534000000003</v>
      </c>
      <c r="E31" s="24">
        <v>1646.68</v>
      </c>
      <c r="F31" s="22">
        <v>17108.858</v>
      </c>
      <c r="G31" s="24">
        <v>758.75</v>
      </c>
      <c r="H31" s="22">
        <v>12066.409</v>
      </c>
      <c r="I31" s="24">
        <v>348.89</v>
      </c>
      <c r="J31" s="22">
        <v>24135.760999999999</v>
      </c>
      <c r="K31" s="24">
        <v>899.22</v>
      </c>
      <c r="L31" s="22">
        <v>21118.75</v>
      </c>
      <c r="M31" s="23">
        <v>818.79</v>
      </c>
      <c r="O31" s="22">
        <f t="shared" si="2"/>
        <v>23162.681666666667</v>
      </c>
      <c r="P31" s="23">
        <f t="shared" si="3"/>
        <v>1547.7178121372774</v>
      </c>
    </row>
    <row r="32" spans="1:16" x14ac:dyDescent="0.35">
      <c r="A32" s="18">
        <v>45322</v>
      </c>
      <c r="B32" s="22">
        <v>0</v>
      </c>
      <c r="C32" s="24">
        <v>0</v>
      </c>
      <c r="D32" s="22">
        <v>24212.606000000003</v>
      </c>
      <c r="E32" s="24">
        <v>1587.05</v>
      </c>
      <c r="F32" s="22">
        <v>19044.589</v>
      </c>
      <c r="G32" s="24">
        <v>935.32</v>
      </c>
      <c r="H32" s="22">
        <v>27032</v>
      </c>
      <c r="I32" s="24">
        <v>807.78</v>
      </c>
      <c r="J32" s="22">
        <v>18392.006000000001</v>
      </c>
      <c r="K32" s="24">
        <v>637.36</v>
      </c>
      <c r="L32" s="22">
        <v>20846.25</v>
      </c>
      <c r="M32" s="23">
        <v>816.68</v>
      </c>
      <c r="O32" s="22">
        <f t="shared" si="2"/>
        <v>21150.287333333337</v>
      </c>
      <c r="P32" s="23">
        <f t="shared" si="3"/>
        <v>1413.2507154700399</v>
      </c>
    </row>
    <row r="33" spans="1:16" x14ac:dyDescent="0.35">
      <c r="A33" s="18">
        <v>45351</v>
      </c>
      <c r="B33" s="22">
        <v>0</v>
      </c>
      <c r="C33" s="24">
        <v>0</v>
      </c>
      <c r="D33" s="22">
        <v>20160.421999999999</v>
      </c>
      <c r="E33" s="24">
        <v>1166.53</v>
      </c>
      <c r="F33" s="22">
        <v>18305.896000000001</v>
      </c>
      <c r="G33" s="24">
        <v>945.53</v>
      </c>
      <c r="H33" s="22">
        <v>12125.378000000001</v>
      </c>
      <c r="I33" s="24">
        <v>398.77</v>
      </c>
      <c r="J33" s="22">
        <v>7436.1980000000003</v>
      </c>
      <c r="K33" s="24">
        <v>150.84</v>
      </c>
      <c r="L33" s="22">
        <v>18312</v>
      </c>
      <c r="M33" s="23">
        <v>733.66</v>
      </c>
      <c r="O33" s="22">
        <f t="shared" si="2"/>
        <v>15302.873333333331</v>
      </c>
      <c r="P33" s="23">
        <f t="shared" si="3"/>
        <v>1022.5296870079111</v>
      </c>
    </row>
    <row r="34" spans="1:16" x14ac:dyDescent="0.35">
      <c r="A34" s="18">
        <v>45382</v>
      </c>
      <c r="B34" s="25">
        <v>0</v>
      </c>
      <c r="C34" s="26">
        <v>0</v>
      </c>
      <c r="D34" s="25">
        <v>22320.475000000002</v>
      </c>
      <c r="E34" s="27">
        <v>1291.52</v>
      </c>
      <c r="F34" s="25">
        <v>18238.643</v>
      </c>
      <c r="G34" s="26">
        <v>1381.09</v>
      </c>
      <c r="H34" s="25">
        <v>4619.7470000000003</v>
      </c>
      <c r="I34" s="27">
        <v>204.5</v>
      </c>
      <c r="J34" s="25">
        <v>7949.0429999999997</v>
      </c>
      <c r="K34" s="26">
        <v>161.24</v>
      </c>
      <c r="L34" s="25">
        <v>16660.759000000002</v>
      </c>
      <c r="M34" s="27">
        <v>646.96</v>
      </c>
      <c r="O34" s="25">
        <f t="shared" si="2"/>
        <v>15643.425666666668</v>
      </c>
      <c r="P34" s="23">
        <f t="shared" si="3"/>
        <v>1045.2852090087783</v>
      </c>
    </row>
    <row r="35" spans="1:16" x14ac:dyDescent="0.35">
      <c r="A35" s="16" t="s">
        <v>6</v>
      </c>
      <c r="B35" s="30">
        <f>SUM(B23:B34)</f>
        <v>0</v>
      </c>
      <c r="C35" s="31">
        <f t="shared" ref="C35:M35" si="4">SUM(C23:C34)</f>
        <v>0</v>
      </c>
      <c r="D35" s="30">
        <f t="shared" si="4"/>
        <v>150784.82300000003</v>
      </c>
      <c r="E35" s="31">
        <f t="shared" si="4"/>
        <v>10075.36</v>
      </c>
      <c r="F35" s="30">
        <f t="shared" si="4"/>
        <v>123563.38100000001</v>
      </c>
      <c r="G35" s="31">
        <f t="shared" si="4"/>
        <v>6273.9400000000005</v>
      </c>
      <c r="H35" s="30">
        <f t="shared" si="4"/>
        <v>112302.591</v>
      </c>
      <c r="I35" s="31">
        <f t="shared" si="4"/>
        <v>3186.4</v>
      </c>
      <c r="J35" s="30">
        <f t="shared" si="4"/>
        <v>135942.29300000001</v>
      </c>
      <c r="K35" s="31">
        <f t="shared" si="4"/>
        <v>4824.3599999999997</v>
      </c>
      <c r="L35" s="30">
        <f t="shared" si="4"/>
        <v>153981.139</v>
      </c>
      <c r="M35" s="31">
        <f t="shared" si="4"/>
        <v>6402.95</v>
      </c>
      <c r="O35" s="30">
        <f>SUM(O23:O34)</f>
        <v>146902.75166666668</v>
      </c>
      <c r="P35" s="31">
        <f>SUM(P23:P34)</f>
        <v>9815.9621013864671</v>
      </c>
    </row>
    <row r="36" spans="1:16" x14ac:dyDescent="0.35">
      <c r="E36" s="35">
        <f>E35/D35</f>
        <v>6.6819457021878109E-2</v>
      </c>
      <c r="N36" s="39" t="s">
        <v>19</v>
      </c>
      <c r="O36" s="37">
        <f>O35/H1</f>
        <v>130.21446573772042</v>
      </c>
      <c r="P36" s="38">
        <f>P35/H1</f>
        <v>8.7008598969884297</v>
      </c>
    </row>
    <row r="37" spans="1:16" ht="15.5" x14ac:dyDescent="0.35">
      <c r="A37" s="6" t="s">
        <v>8</v>
      </c>
      <c r="B37" s="7"/>
      <c r="C37" s="8"/>
      <c r="D37" s="7"/>
      <c r="J37" s="7"/>
      <c r="K37" s="8"/>
      <c r="L37" s="7"/>
    </row>
    <row r="38" spans="1:16" ht="20" x14ac:dyDescent="0.35">
      <c r="A38" s="9" t="s">
        <v>1</v>
      </c>
      <c r="B38" s="10" t="s">
        <v>2</v>
      </c>
      <c r="C38" s="11"/>
      <c r="D38" s="10" t="s">
        <v>3</v>
      </c>
      <c r="E38" s="11"/>
      <c r="F38" s="10" t="s">
        <v>11</v>
      </c>
      <c r="G38" s="11"/>
      <c r="H38" s="10" t="s">
        <v>12</v>
      </c>
      <c r="I38" s="11"/>
      <c r="J38" s="10" t="s">
        <v>13</v>
      </c>
      <c r="K38" s="11"/>
      <c r="L38" s="10" t="s">
        <v>14</v>
      </c>
      <c r="M38" s="12"/>
      <c r="O38" s="1" t="s">
        <v>15</v>
      </c>
      <c r="P38" s="2" t="s">
        <v>16</v>
      </c>
    </row>
    <row r="39" spans="1:16" x14ac:dyDescent="0.35">
      <c r="A39" s="13"/>
      <c r="B39" s="33" t="s">
        <v>9</v>
      </c>
      <c r="C39" s="34" t="s">
        <v>5</v>
      </c>
      <c r="D39" s="33" t="s">
        <v>9</v>
      </c>
      <c r="E39" s="17" t="s">
        <v>5</v>
      </c>
      <c r="F39" s="33" t="s">
        <v>9</v>
      </c>
      <c r="G39" s="34" t="s">
        <v>5</v>
      </c>
      <c r="H39" s="16" t="s">
        <v>9</v>
      </c>
      <c r="I39" s="17" t="s">
        <v>5</v>
      </c>
      <c r="J39" s="33" t="s">
        <v>9</v>
      </c>
      <c r="K39" s="34" t="s">
        <v>5</v>
      </c>
      <c r="L39" s="16" t="s">
        <v>9</v>
      </c>
      <c r="M39" s="17" t="s">
        <v>5</v>
      </c>
      <c r="O39" s="16" t="s">
        <v>9</v>
      </c>
      <c r="P39" s="17" t="s">
        <v>5</v>
      </c>
    </row>
    <row r="40" spans="1:16" x14ac:dyDescent="0.35">
      <c r="A40" s="18">
        <v>45046</v>
      </c>
      <c r="B40" s="22">
        <v>10.050000000000001</v>
      </c>
      <c r="C40" s="24">
        <v>42.54</v>
      </c>
      <c r="D40" s="22">
        <v>3.63</v>
      </c>
      <c r="E40" s="24">
        <v>19.649999999999999</v>
      </c>
      <c r="F40" s="22">
        <v>4.38</v>
      </c>
      <c r="G40" s="24">
        <v>21.6</v>
      </c>
      <c r="H40" s="22">
        <v>28.05</v>
      </c>
      <c r="I40" s="24">
        <v>90.44</v>
      </c>
      <c r="J40" s="22">
        <v>36.54</v>
      </c>
      <c r="K40" s="24">
        <v>122.15</v>
      </c>
      <c r="L40" s="22">
        <v>33.020000000000003</v>
      </c>
      <c r="M40" s="23">
        <v>109.57</v>
      </c>
      <c r="O40" s="22">
        <f>(D40+J40+L40)/3</f>
        <v>24.396666666666665</v>
      </c>
      <c r="P40" s="23">
        <f>O40*C$53</f>
        <v>112.04516140821049</v>
      </c>
    </row>
    <row r="41" spans="1:16" x14ac:dyDescent="0.35">
      <c r="A41" s="18">
        <v>45077</v>
      </c>
      <c r="B41" s="22">
        <v>10.42</v>
      </c>
      <c r="C41" s="24">
        <v>47.28</v>
      </c>
      <c r="D41" s="22">
        <v>14.97</v>
      </c>
      <c r="E41" s="24">
        <v>57.44</v>
      </c>
      <c r="F41" s="22">
        <v>5.21</v>
      </c>
      <c r="G41" s="24">
        <v>24.44</v>
      </c>
      <c r="H41" s="22">
        <v>23.52</v>
      </c>
      <c r="I41" s="24">
        <v>77.48</v>
      </c>
      <c r="J41" s="22">
        <v>33.44</v>
      </c>
      <c r="K41" s="24">
        <v>107.22</v>
      </c>
      <c r="L41" s="22">
        <v>35.56</v>
      </c>
      <c r="M41" s="23">
        <v>119.64</v>
      </c>
      <c r="O41" s="22">
        <f t="shared" ref="O41:O51" si="5">(D41+J41+L41)/3</f>
        <v>27.99</v>
      </c>
      <c r="P41" s="23">
        <f t="shared" ref="P41:P51" si="6">O41*C$53</f>
        <v>128.54805579242293</v>
      </c>
    </row>
    <row r="42" spans="1:16" x14ac:dyDescent="0.35">
      <c r="A42" s="18">
        <v>45107</v>
      </c>
      <c r="B42" s="22">
        <v>10.1</v>
      </c>
      <c r="C42" s="24">
        <v>47.08</v>
      </c>
      <c r="D42" s="22">
        <v>17.100000000000001</v>
      </c>
      <c r="E42" s="24">
        <v>64.209999999999994</v>
      </c>
      <c r="F42" s="22">
        <v>5.36</v>
      </c>
      <c r="G42" s="24">
        <v>24.63</v>
      </c>
      <c r="H42" s="22">
        <v>0.73</v>
      </c>
      <c r="I42" s="24">
        <v>10.54</v>
      </c>
      <c r="J42" s="22">
        <v>31.14</v>
      </c>
      <c r="K42" s="24">
        <v>98.4</v>
      </c>
      <c r="L42" s="22">
        <v>35.729999999999997</v>
      </c>
      <c r="M42" s="23">
        <v>121.59</v>
      </c>
      <c r="O42" s="22">
        <f t="shared" si="5"/>
        <v>27.99</v>
      </c>
      <c r="P42" s="23">
        <f t="shared" si="6"/>
        <v>128.54805579242293</v>
      </c>
    </row>
    <row r="43" spans="1:16" x14ac:dyDescent="0.35">
      <c r="A43" s="18">
        <v>45138</v>
      </c>
      <c r="B43" s="22">
        <v>10.44</v>
      </c>
      <c r="C43" s="24">
        <v>48.65</v>
      </c>
      <c r="D43" s="22">
        <v>17.670000000000002</v>
      </c>
      <c r="E43" s="24">
        <v>66.349999999999994</v>
      </c>
      <c r="F43" s="22">
        <v>5.54</v>
      </c>
      <c r="G43" s="24">
        <v>25.45</v>
      </c>
      <c r="H43" s="22">
        <v>0.75</v>
      </c>
      <c r="I43" s="24">
        <v>10.89</v>
      </c>
      <c r="J43" s="22">
        <v>32.18</v>
      </c>
      <c r="K43" s="24">
        <v>101.68</v>
      </c>
      <c r="L43" s="22">
        <v>36.92</v>
      </c>
      <c r="M43" s="23">
        <v>125.65</v>
      </c>
      <c r="O43" s="22">
        <f t="shared" si="5"/>
        <v>28.923333333333336</v>
      </c>
      <c r="P43" s="23">
        <f t="shared" si="6"/>
        <v>132.83452186624436</v>
      </c>
    </row>
    <row r="44" spans="1:16" x14ac:dyDescent="0.35">
      <c r="A44" s="18">
        <v>45169</v>
      </c>
      <c r="B44" s="22">
        <v>10.44</v>
      </c>
      <c r="C44" s="24">
        <v>48.65</v>
      </c>
      <c r="D44" s="22">
        <v>17.670000000000002</v>
      </c>
      <c r="E44" s="24">
        <v>66.349999999999994</v>
      </c>
      <c r="F44" s="22">
        <v>5.54</v>
      </c>
      <c r="G44" s="24">
        <v>25.45</v>
      </c>
      <c r="H44" s="22">
        <v>0.75</v>
      </c>
      <c r="I44" s="24">
        <v>10.89</v>
      </c>
      <c r="J44" s="22">
        <v>32.18</v>
      </c>
      <c r="K44" s="24">
        <v>101.68</v>
      </c>
      <c r="L44" s="22">
        <v>36.92</v>
      </c>
      <c r="M44" s="23">
        <v>125.65</v>
      </c>
      <c r="O44" s="22">
        <f t="shared" si="5"/>
        <v>28.923333333333336</v>
      </c>
      <c r="P44" s="23">
        <f t="shared" si="6"/>
        <v>132.83452186624436</v>
      </c>
    </row>
    <row r="45" spans="1:16" x14ac:dyDescent="0.35">
      <c r="A45" s="18">
        <v>45199</v>
      </c>
      <c r="B45" s="22">
        <v>10.1</v>
      </c>
      <c r="C45" s="24">
        <v>47.08</v>
      </c>
      <c r="D45" s="22">
        <v>17.100000000000001</v>
      </c>
      <c r="E45" s="24">
        <v>64.209999999999994</v>
      </c>
      <c r="F45" s="22">
        <v>5.36</v>
      </c>
      <c r="G45" s="24">
        <v>24.63</v>
      </c>
      <c r="H45" s="22">
        <v>0.73</v>
      </c>
      <c r="I45" s="24">
        <v>10.54</v>
      </c>
      <c r="J45" s="22">
        <v>31.14</v>
      </c>
      <c r="K45" s="24">
        <v>98.4</v>
      </c>
      <c r="L45" s="22">
        <v>35.729999999999997</v>
      </c>
      <c r="M45" s="23">
        <v>121.59</v>
      </c>
      <c r="O45" s="22">
        <f t="shared" si="5"/>
        <v>27.99</v>
      </c>
      <c r="P45" s="23">
        <f t="shared" si="6"/>
        <v>128.54805579242293</v>
      </c>
    </row>
    <row r="46" spans="1:16" x14ac:dyDescent="0.35">
      <c r="A46" s="18">
        <v>45230</v>
      </c>
      <c r="B46" s="22">
        <v>10.44</v>
      </c>
      <c r="C46" s="24">
        <v>48.65</v>
      </c>
      <c r="D46" s="22">
        <v>17.670000000000002</v>
      </c>
      <c r="E46" s="24">
        <v>66.349999999999994</v>
      </c>
      <c r="F46" s="22">
        <v>5.54</v>
      </c>
      <c r="G46" s="24">
        <v>25.45</v>
      </c>
      <c r="H46" s="22">
        <v>0.75</v>
      </c>
      <c r="I46" s="24">
        <v>10.89</v>
      </c>
      <c r="J46" s="22">
        <v>32.18</v>
      </c>
      <c r="K46" s="24">
        <v>101.68</v>
      </c>
      <c r="L46" s="22">
        <v>36.92</v>
      </c>
      <c r="M46" s="23">
        <v>125.65</v>
      </c>
      <c r="O46" s="22">
        <f t="shared" si="5"/>
        <v>28.923333333333336</v>
      </c>
      <c r="P46" s="23">
        <f t="shared" si="6"/>
        <v>132.83452186624436</v>
      </c>
    </row>
    <row r="47" spans="1:16" x14ac:dyDescent="0.35">
      <c r="A47" s="18">
        <v>45260</v>
      </c>
      <c r="B47" s="22">
        <v>10.1</v>
      </c>
      <c r="C47" s="24">
        <v>47.08</v>
      </c>
      <c r="D47" s="22">
        <v>11.93</v>
      </c>
      <c r="E47" s="24">
        <v>48.32</v>
      </c>
      <c r="F47" s="22">
        <v>3.92</v>
      </c>
      <c r="G47" s="24">
        <v>20.48</v>
      </c>
      <c r="H47" s="22">
        <v>3.65</v>
      </c>
      <c r="I47" s="24">
        <v>19.39</v>
      </c>
      <c r="J47" s="22">
        <v>28.77</v>
      </c>
      <c r="K47" s="24">
        <v>92.3</v>
      </c>
      <c r="L47" s="22">
        <v>36.29</v>
      </c>
      <c r="M47" s="23">
        <v>121.99</v>
      </c>
      <c r="O47" s="22">
        <f t="shared" si="5"/>
        <v>25.663333333333338</v>
      </c>
      <c r="P47" s="23">
        <f t="shared" si="6"/>
        <v>117.86250822268244</v>
      </c>
    </row>
    <row r="48" spans="1:16" x14ac:dyDescent="0.35">
      <c r="A48" s="18">
        <v>45291</v>
      </c>
      <c r="B48" s="22">
        <v>0</v>
      </c>
      <c r="C48" s="24">
        <v>0</v>
      </c>
      <c r="D48" s="22">
        <v>10.39</v>
      </c>
      <c r="E48" s="24">
        <v>43.95</v>
      </c>
      <c r="F48" s="22">
        <v>3.75</v>
      </c>
      <c r="G48" s="24">
        <v>20.309999999999999</v>
      </c>
      <c r="H48" s="22">
        <v>4.5199999999999996</v>
      </c>
      <c r="I48" s="24">
        <v>22.33</v>
      </c>
      <c r="J48" s="22">
        <v>28.99</v>
      </c>
      <c r="K48" s="24">
        <v>93.46</v>
      </c>
      <c r="L48" s="22">
        <v>37.75</v>
      </c>
      <c r="M48" s="23">
        <v>126.23</v>
      </c>
      <c r="O48" s="22">
        <f t="shared" si="5"/>
        <v>25.709999999999997</v>
      </c>
      <c r="P48" s="23">
        <f t="shared" si="6"/>
        <v>118.07683152637347</v>
      </c>
    </row>
    <row r="49" spans="1:16" x14ac:dyDescent="0.35">
      <c r="A49" s="18">
        <v>45322</v>
      </c>
      <c r="B49" s="22">
        <v>0</v>
      </c>
      <c r="C49" s="24">
        <v>0</v>
      </c>
      <c r="D49" s="22">
        <v>10.39</v>
      </c>
      <c r="E49" s="24">
        <v>43.95</v>
      </c>
      <c r="F49" s="22">
        <v>3.75</v>
      </c>
      <c r="G49" s="24">
        <v>20.309999999999999</v>
      </c>
      <c r="H49" s="22">
        <v>4.5199999999999996</v>
      </c>
      <c r="I49" s="24">
        <v>22.33</v>
      </c>
      <c r="J49" s="22">
        <v>28.99</v>
      </c>
      <c r="K49" s="24">
        <v>93.46</v>
      </c>
      <c r="L49" s="22">
        <v>37.75</v>
      </c>
      <c r="M49" s="23">
        <v>126.23</v>
      </c>
      <c r="O49" s="22">
        <f t="shared" si="5"/>
        <v>25.709999999999997</v>
      </c>
      <c r="P49" s="23">
        <f t="shared" si="6"/>
        <v>118.07683152637347</v>
      </c>
    </row>
    <row r="50" spans="1:16" x14ac:dyDescent="0.35">
      <c r="A50" s="18">
        <v>45351</v>
      </c>
      <c r="B50" s="22">
        <v>0</v>
      </c>
      <c r="C50" s="24">
        <v>0</v>
      </c>
      <c r="D50" s="22">
        <v>9.3800000000000008</v>
      </c>
      <c r="E50" s="24">
        <v>39.700000000000003</v>
      </c>
      <c r="F50" s="22">
        <v>3.38</v>
      </c>
      <c r="G50" s="24">
        <v>18.34</v>
      </c>
      <c r="H50" s="22">
        <v>4.09</v>
      </c>
      <c r="I50" s="24">
        <v>20.16</v>
      </c>
      <c r="J50" s="22">
        <v>27.12</v>
      </c>
      <c r="K50" s="24">
        <v>87.43</v>
      </c>
      <c r="L50" s="22">
        <v>34.1</v>
      </c>
      <c r="M50" s="23">
        <v>114.01</v>
      </c>
      <c r="O50" s="22">
        <f t="shared" si="5"/>
        <v>23.533333333333331</v>
      </c>
      <c r="P50" s="23">
        <f t="shared" si="6"/>
        <v>108.08018028992568</v>
      </c>
    </row>
    <row r="51" spans="1:16" x14ac:dyDescent="0.35">
      <c r="A51" s="18">
        <v>45382</v>
      </c>
      <c r="B51" s="25">
        <v>0</v>
      </c>
      <c r="C51" s="26">
        <v>0</v>
      </c>
      <c r="D51" s="25">
        <v>10.39</v>
      </c>
      <c r="E51" s="27">
        <v>43.95</v>
      </c>
      <c r="F51" s="25">
        <v>3.75</v>
      </c>
      <c r="G51" s="26">
        <v>20.309999999999999</v>
      </c>
      <c r="H51" s="25">
        <v>4.5199999999999996</v>
      </c>
      <c r="I51" s="27">
        <v>22.33</v>
      </c>
      <c r="J51" s="25">
        <v>28.99</v>
      </c>
      <c r="K51" s="26">
        <v>93.46</v>
      </c>
      <c r="L51" s="25">
        <v>37.75</v>
      </c>
      <c r="M51" s="27">
        <v>126.23</v>
      </c>
      <c r="O51" s="22">
        <f t="shared" si="5"/>
        <v>25.709999999999997</v>
      </c>
      <c r="P51" s="23">
        <f t="shared" si="6"/>
        <v>118.07683152637347</v>
      </c>
    </row>
    <row r="52" spans="1:16" x14ac:dyDescent="0.35">
      <c r="A52" s="16" t="s">
        <v>6</v>
      </c>
      <c r="B52" s="30">
        <v>82.089999999999989</v>
      </c>
      <c r="C52" s="31">
        <v>377.00999999999993</v>
      </c>
      <c r="D52" s="30">
        <v>158.28999999999996</v>
      </c>
      <c r="E52" s="31">
        <v>624.43000000000006</v>
      </c>
      <c r="F52" s="30">
        <v>55.480000000000004</v>
      </c>
      <c r="G52" s="31">
        <v>271.39999999999998</v>
      </c>
      <c r="H52" s="30">
        <v>76.579999999999984</v>
      </c>
      <c r="I52" s="31">
        <v>328.21</v>
      </c>
      <c r="J52" s="30">
        <v>371.66</v>
      </c>
      <c r="K52" s="31">
        <v>1191.3200000000002</v>
      </c>
      <c r="L52" s="30">
        <v>434.44000000000005</v>
      </c>
      <c r="M52" s="31">
        <v>1464.03</v>
      </c>
      <c r="O52" s="30">
        <f>SUM(O40:O51)</f>
        <v>321.46333333333331</v>
      </c>
      <c r="P52" s="31">
        <f>SUM(P40:P51)</f>
        <v>1476.3660774759412</v>
      </c>
    </row>
    <row r="53" spans="1:16" x14ac:dyDescent="0.35">
      <c r="C53" s="35">
        <f>C52/B52</f>
        <v>4.5926422219515164</v>
      </c>
      <c r="N53" s="39" t="s">
        <v>19</v>
      </c>
      <c r="O53" s="37">
        <f>O52/H1</f>
        <v>0.28494480688318435</v>
      </c>
      <c r="P53" s="38">
        <f>P52/H1</f>
        <v>1.308649551017534</v>
      </c>
    </row>
    <row r="55" spans="1:16" x14ac:dyDescent="0.35">
      <c r="A55" s="4" t="s">
        <v>20</v>
      </c>
      <c r="D55" s="4">
        <v>131</v>
      </c>
      <c r="E55" s="5" t="s">
        <v>17</v>
      </c>
    </row>
    <row r="56" spans="1:16" x14ac:dyDescent="0.35">
      <c r="C56" s="45"/>
      <c r="D56" s="46"/>
    </row>
    <row r="57" spans="1:16" x14ac:dyDescent="0.35">
      <c r="C57" s="47" t="s">
        <v>4</v>
      </c>
      <c r="D57" s="48" t="s">
        <v>21</v>
      </c>
    </row>
    <row r="58" spans="1:16" x14ac:dyDescent="0.35">
      <c r="B58" s="44" t="s">
        <v>0</v>
      </c>
      <c r="C58" s="40">
        <f>O19*D55</f>
        <v>6723.9219614239109</v>
      </c>
      <c r="D58" s="41">
        <f>P19*D55</f>
        <v>2220.0729870228365</v>
      </c>
    </row>
    <row r="59" spans="1:16" x14ac:dyDescent="0.35">
      <c r="B59" s="44" t="s">
        <v>7</v>
      </c>
      <c r="C59" s="40">
        <f>O36*D55</f>
        <v>17058.095011641373</v>
      </c>
      <c r="D59" s="41">
        <f>P36*D55</f>
        <v>1139.8126465054843</v>
      </c>
    </row>
    <row r="60" spans="1:16" x14ac:dyDescent="0.35">
      <c r="C60" s="42">
        <f>SUM(C58:C59)</f>
        <v>23782.016973065285</v>
      </c>
      <c r="D60" s="43">
        <f>SUM(D58:D59)</f>
        <v>3359.8856335283208</v>
      </c>
    </row>
    <row r="61" spans="1:16" x14ac:dyDescent="0.35">
      <c r="C61" s="47" t="s">
        <v>18</v>
      </c>
      <c r="D61" s="48" t="s">
        <v>21</v>
      </c>
    </row>
    <row r="62" spans="1:16" x14ac:dyDescent="0.35">
      <c r="B62" s="44" t="s">
        <v>8</v>
      </c>
      <c r="C62" s="40">
        <f>O53*D55</f>
        <v>37.32776970169715</v>
      </c>
      <c r="D62" s="41">
        <f>P53*D55</f>
        <v>171.43309118329697</v>
      </c>
    </row>
    <row r="63" spans="1:16" x14ac:dyDescent="0.35">
      <c r="C63" s="42">
        <f>SUM(C62)</f>
        <v>37.32776970169715</v>
      </c>
      <c r="D63" s="43">
        <f>SUM(D62)</f>
        <v>171.43309118329697</v>
      </c>
    </row>
  </sheetData>
  <mergeCells count="19">
    <mergeCell ref="J4:K4"/>
    <mergeCell ref="L4:M4"/>
    <mergeCell ref="J21:K21"/>
    <mergeCell ref="L21:M21"/>
    <mergeCell ref="J38:K38"/>
    <mergeCell ref="L38:M38"/>
    <mergeCell ref="B38:C38"/>
    <mergeCell ref="D38:E38"/>
    <mergeCell ref="A1:G1"/>
    <mergeCell ref="F4:G4"/>
    <mergeCell ref="H4:I4"/>
    <mergeCell ref="F21:G21"/>
    <mergeCell ref="H21:I21"/>
    <mergeCell ref="F38:G38"/>
    <mergeCell ref="H38:I38"/>
    <mergeCell ref="B4:C4"/>
    <mergeCell ref="D4:E4"/>
    <mergeCell ref="B21:C21"/>
    <mergeCell ref="D21:E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topLeftCell="A34" workbookViewId="0">
      <selection sqref="A1:G1"/>
    </sheetView>
  </sheetViews>
  <sheetFormatPr defaultRowHeight="14.5" x14ac:dyDescent="0.35"/>
  <cols>
    <col min="1" max="2" width="8.7265625" style="4"/>
    <col min="3" max="3" width="9.7265625" style="5" bestFit="1" customWidth="1"/>
    <col min="4" max="4" width="8.7265625" style="4"/>
    <col min="5" max="5" width="8.7265625" style="5"/>
    <col min="6" max="6" width="8.7265625" style="4"/>
    <col min="7" max="7" width="8.7265625" style="5"/>
    <col min="8" max="8" width="8.7265625" style="4"/>
    <col min="9" max="9" width="8.7265625" style="5"/>
    <col min="10" max="10" width="8.7265625" style="4"/>
    <col min="11" max="11" width="8.7265625" style="5"/>
    <col min="12" max="12" width="8.7265625" style="4"/>
    <col min="13" max="13" width="8.7265625" style="5"/>
    <col min="14" max="14" width="3.08984375" style="4" customWidth="1"/>
    <col min="15" max="16" width="10.7265625" style="4" customWidth="1"/>
    <col min="17" max="17" width="2.1796875" style="4" customWidth="1"/>
    <col min="18" max="16384" width="8.7265625" style="4"/>
  </cols>
  <sheetData>
    <row r="1" spans="1:16" ht="15.5" x14ac:dyDescent="0.35">
      <c r="A1" s="3" t="s">
        <v>22</v>
      </c>
      <c r="B1" s="3"/>
      <c r="C1" s="3"/>
      <c r="D1" s="3"/>
      <c r="E1" s="3"/>
      <c r="F1" s="3"/>
      <c r="G1" s="3"/>
      <c r="H1" s="36">
        <v>4094.7</v>
      </c>
      <c r="I1" s="36" t="s">
        <v>17</v>
      </c>
      <c r="J1" s="36"/>
      <c r="K1" s="36"/>
      <c r="L1" s="36"/>
      <c r="M1" s="36"/>
      <c r="N1" s="36"/>
    </row>
    <row r="3" spans="1:16" ht="15.5" x14ac:dyDescent="0.35">
      <c r="A3" s="6" t="s">
        <v>0</v>
      </c>
      <c r="B3" s="7"/>
      <c r="C3" s="8"/>
      <c r="D3" s="7"/>
      <c r="E3" s="8"/>
    </row>
    <row r="4" spans="1:16" ht="20" x14ac:dyDescent="0.35">
      <c r="A4" s="9" t="s">
        <v>1</v>
      </c>
      <c r="B4" s="10" t="s">
        <v>2</v>
      </c>
      <c r="C4" s="11"/>
      <c r="D4" s="10" t="s">
        <v>3</v>
      </c>
      <c r="E4" s="11"/>
      <c r="F4" s="10" t="s">
        <v>11</v>
      </c>
      <c r="G4" s="11"/>
      <c r="H4" s="10" t="s">
        <v>12</v>
      </c>
      <c r="I4" s="11"/>
      <c r="J4" s="10" t="s">
        <v>13</v>
      </c>
      <c r="K4" s="11"/>
      <c r="L4" s="10" t="s">
        <v>14</v>
      </c>
      <c r="M4" s="12"/>
      <c r="O4" s="1" t="s">
        <v>15</v>
      </c>
      <c r="P4" s="2" t="s">
        <v>16</v>
      </c>
    </row>
    <row r="5" spans="1:16" x14ac:dyDescent="0.35">
      <c r="A5" s="13"/>
      <c r="B5" s="14" t="s">
        <v>4</v>
      </c>
      <c r="C5" s="15" t="s">
        <v>5</v>
      </c>
      <c r="D5" s="16" t="s">
        <v>4</v>
      </c>
      <c r="E5" s="17" t="s">
        <v>5</v>
      </c>
      <c r="F5" s="14" t="s">
        <v>4</v>
      </c>
      <c r="G5" s="15" t="s">
        <v>5</v>
      </c>
      <c r="H5" s="16" t="s">
        <v>4</v>
      </c>
      <c r="I5" s="17" t="s">
        <v>5</v>
      </c>
      <c r="J5" s="14" t="s">
        <v>4</v>
      </c>
      <c r="K5" s="15" t="s">
        <v>5</v>
      </c>
      <c r="L5" s="16" t="s">
        <v>4</v>
      </c>
      <c r="M5" s="17" t="s">
        <v>5</v>
      </c>
      <c r="O5" s="16" t="s">
        <v>4</v>
      </c>
      <c r="P5" s="17" t="s">
        <v>5</v>
      </c>
    </row>
    <row r="6" spans="1:16" x14ac:dyDescent="0.35">
      <c r="A6" s="18">
        <v>45046</v>
      </c>
      <c r="B6" s="19">
        <v>25977.3</v>
      </c>
      <c r="C6" s="20">
        <v>8686.9500000000007</v>
      </c>
      <c r="D6" s="19">
        <v>20387.3</v>
      </c>
      <c r="E6" s="21">
        <v>3899.88</v>
      </c>
      <c r="F6" s="19">
        <v>20993.4</v>
      </c>
      <c r="G6" s="20">
        <v>3331.81</v>
      </c>
      <c r="H6" s="19">
        <v>22105.4</v>
      </c>
      <c r="I6" s="21">
        <v>3530.01</v>
      </c>
      <c r="J6" s="19">
        <v>31572.400000000001</v>
      </c>
      <c r="K6" s="20">
        <v>4681.55</v>
      </c>
      <c r="L6" s="19">
        <v>31382</v>
      </c>
      <c r="M6" s="21">
        <v>4060.51</v>
      </c>
      <c r="O6" s="22">
        <f>(D6+J6+L6)/3</f>
        <v>27780.566666666666</v>
      </c>
      <c r="P6" s="23">
        <f>O6*C$19</f>
        <v>9681.6148750884677</v>
      </c>
    </row>
    <row r="7" spans="1:16" x14ac:dyDescent="0.35">
      <c r="A7" s="18">
        <v>45077</v>
      </c>
      <c r="B7" s="22">
        <v>22879.7</v>
      </c>
      <c r="C7" s="24">
        <v>7872.43</v>
      </c>
      <c r="D7" s="22">
        <v>19167.099999999999</v>
      </c>
      <c r="E7" s="23">
        <v>3738.46</v>
      </c>
      <c r="F7" s="22">
        <v>20195</v>
      </c>
      <c r="G7" s="24">
        <v>3219.26</v>
      </c>
      <c r="H7" s="22">
        <v>17284.599999999999</v>
      </c>
      <c r="I7" s="23">
        <v>2819.14</v>
      </c>
      <c r="J7" s="22">
        <v>30899.9</v>
      </c>
      <c r="K7" s="24">
        <v>4584.2299999999996</v>
      </c>
      <c r="L7" s="22">
        <v>30610.7</v>
      </c>
      <c r="M7" s="23">
        <v>3959.99</v>
      </c>
      <c r="O7" s="22">
        <f t="shared" ref="O7:O17" si="0">(D7+J7+L7)/3</f>
        <v>26892.566666666666</v>
      </c>
      <c r="P7" s="23">
        <f t="shared" ref="P7:P17" si="1">O7*C$19</f>
        <v>9372.1440816293034</v>
      </c>
    </row>
    <row r="8" spans="1:16" x14ac:dyDescent="0.35">
      <c r="A8" s="18">
        <v>45107</v>
      </c>
      <c r="B8" s="22">
        <v>21470.2</v>
      </c>
      <c r="C8" s="24">
        <v>7436.16</v>
      </c>
      <c r="D8" s="22">
        <v>19127</v>
      </c>
      <c r="E8" s="23">
        <v>3699.19</v>
      </c>
      <c r="F8" s="22">
        <v>17012.099999999999</v>
      </c>
      <c r="G8" s="24">
        <v>2765.92</v>
      </c>
      <c r="H8" s="22">
        <v>19013.900000000001</v>
      </c>
      <c r="I8" s="23">
        <v>3093.54</v>
      </c>
      <c r="J8" s="22">
        <v>29749.1</v>
      </c>
      <c r="K8" s="24">
        <v>4429.08</v>
      </c>
      <c r="L8" s="22">
        <v>30091.4</v>
      </c>
      <c r="M8" s="23">
        <v>3898.25</v>
      </c>
      <c r="O8" s="22">
        <f t="shared" si="0"/>
        <v>26322.5</v>
      </c>
      <c r="P8" s="23">
        <f t="shared" si="1"/>
        <v>9173.4740549874623</v>
      </c>
    </row>
    <row r="9" spans="1:16" x14ac:dyDescent="0.35">
      <c r="A9" s="18">
        <v>45138</v>
      </c>
      <c r="B9" s="22">
        <v>22980.7</v>
      </c>
      <c r="C9" s="24">
        <v>7905.2</v>
      </c>
      <c r="D9" s="22">
        <v>19559.2</v>
      </c>
      <c r="E9" s="23">
        <v>3794.14</v>
      </c>
      <c r="F9" s="22">
        <v>17853.2</v>
      </c>
      <c r="G9" s="24">
        <v>2876.72</v>
      </c>
      <c r="H9" s="22">
        <v>19764.400000000001</v>
      </c>
      <c r="I9" s="23">
        <v>3205.92</v>
      </c>
      <c r="J9" s="22">
        <v>30518.799999999999</v>
      </c>
      <c r="K9" s="24">
        <v>4535.17</v>
      </c>
      <c r="L9" s="22">
        <v>33264.699999999997</v>
      </c>
      <c r="M9" s="23">
        <v>4275.66</v>
      </c>
      <c r="O9" s="22">
        <f t="shared" si="0"/>
        <v>27780.899999999998</v>
      </c>
      <c r="P9" s="23">
        <f t="shared" si="1"/>
        <v>9681.7310428037308</v>
      </c>
    </row>
    <row r="10" spans="1:16" x14ac:dyDescent="0.35">
      <c r="A10" s="18">
        <v>45169</v>
      </c>
      <c r="B10" s="22">
        <v>22870.3</v>
      </c>
      <c r="C10" s="24">
        <v>7873.64</v>
      </c>
      <c r="D10" s="22">
        <v>19819.7</v>
      </c>
      <c r="E10" s="23">
        <v>3840.95</v>
      </c>
      <c r="F10" s="22">
        <v>20167.2</v>
      </c>
      <c r="G10" s="24">
        <v>3232.15</v>
      </c>
      <c r="H10" s="22">
        <v>21102.7</v>
      </c>
      <c r="I10" s="23">
        <v>3408.01</v>
      </c>
      <c r="J10" s="22">
        <v>28836.799999999999</v>
      </c>
      <c r="K10" s="24">
        <v>4295.8500000000004</v>
      </c>
      <c r="L10" s="22">
        <v>33589.699999999997</v>
      </c>
      <c r="M10" s="23">
        <v>4324.5200000000004</v>
      </c>
      <c r="O10" s="22">
        <f t="shared" si="0"/>
        <v>27415.399999999998</v>
      </c>
      <c r="P10" s="23">
        <f t="shared" si="1"/>
        <v>9554.3531430184539</v>
      </c>
    </row>
    <row r="11" spans="1:16" x14ac:dyDescent="0.35">
      <c r="A11" s="18">
        <v>45199</v>
      </c>
      <c r="B11" s="22">
        <v>23038.9</v>
      </c>
      <c r="C11" s="24">
        <v>7873.12</v>
      </c>
      <c r="D11" s="22">
        <v>21036.1</v>
      </c>
      <c r="E11" s="23">
        <v>4028.91</v>
      </c>
      <c r="F11" s="22">
        <v>20431.8</v>
      </c>
      <c r="G11" s="24">
        <v>3271.02</v>
      </c>
      <c r="H11" s="22">
        <v>21179.8</v>
      </c>
      <c r="I11" s="23">
        <v>3425.81</v>
      </c>
      <c r="J11" s="22">
        <v>31629.8</v>
      </c>
      <c r="K11" s="24">
        <v>4696.6400000000003</v>
      </c>
      <c r="L11" s="22">
        <v>33890.5</v>
      </c>
      <c r="M11" s="23">
        <v>4365.68</v>
      </c>
      <c r="O11" s="22">
        <f t="shared" si="0"/>
        <v>28852.133333333331</v>
      </c>
      <c r="P11" s="23">
        <f t="shared" si="1"/>
        <v>10055.059229342663</v>
      </c>
    </row>
    <row r="12" spans="1:16" x14ac:dyDescent="0.35">
      <c r="A12" s="18">
        <v>45230</v>
      </c>
      <c r="B12" s="22">
        <v>27275.4</v>
      </c>
      <c r="C12" s="24">
        <v>10375.66</v>
      </c>
      <c r="D12" s="22">
        <v>27851</v>
      </c>
      <c r="E12" s="23">
        <v>9256.67</v>
      </c>
      <c r="F12" s="22">
        <v>23811.9</v>
      </c>
      <c r="G12" s="24">
        <v>4468.8900000000003</v>
      </c>
      <c r="H12" s="22">
        <v>23460.2</v>
      </c>
      <c r="I12" s="23">
        <v>3718.93</v>
      </c>
      <c r="J12" s="22">
        <v>37238.6</v>
      </c>
      <c r="K12" s="24">
        <v>5870.91</v>
      </c>
      <c r="L12" s="22">
        <v>39833.1</v>
      </c>
      <c r="M12" s="23">
        <v>5717.52</v>
      </c>
      <c r="O12" s="22">
        <f t="shared" si="0"/>
        <v>34974.23333333333</v>
      </c>
      <c r="P12" s="23">
        <f t="shared" si="1"/>
        <v>12188.630338167384</v>
      </c>
    </row>
    <row r="13" spans="1:16" x14ac:dyDescent="0.35">
      <c r="A13" s="18">
        <v>45260</v>
      </c>
      <c r="B13" s="22">
        <v>0</v>
      </c>
      <c r="C13" s="24">
        <v>0</v>
      </c>
      <c r="D13" s="22">
        <v>29438.9</v>
      </c>
      <c r="E13" s="23">
        <v>9650.25</v>
      </c>
      <c r="F13" s="22">
        <v>23806.6</v>
      </c>
      <c r="G13" s="24">
        <v>4457.05</v>
      </c>
      <c r="H13" s="22">
        <v>24679.3</v>
      </c>
      <c r="I13" s="23">
        <v>3896.86</v>
      </c>
      <c r="J13" s="22">
        <v>37017.199999999997</v>
      </c>
      <c r="K13" s="24">
        <v>5840.11</v>
      </c>
      <c r="L13" s="22">
        <v>40067.4</v>
      </c>
      <c r="M13" s="23">
        <v>5768.43</v>
      </c>
      <c r="O13" s="22">
        <f t="shared" si="0"/>
        <v>35507.833333333336</v>
      </c>
      <c r="P13" s="23">
        <f t="shared" si="1"/>
        <v>12374.591616759515</v>
      </c>
    </row>
    <row r="14" spans="1:16" x14ac:dyDescent="0.35">
      <c r="A14" s="18">
        <v>45291</v>
      </c>
      <c r="B14" s="22">
        <v>0</v>
      </c>
      <c r="C14" s="24">
        <v>0</v>
      </c>
      <c r="D14" s="22">
        <v>31184.6</v>
      </c>
      <c r="E14" s="23">
        <v>10183.16</v>
      </c>
      <c r="F14" s="22">
        <v>23723.8</v>
      </c>
      <c r="G14" s="24">
        <v>4473.41</v>
      </c>
      <c r="H14" s="22">
        <v>24770.799999999999</v>
      </c>
      <c r="I14" s="23">
        <v>3912.62</v>
      </c>
      <c r="J14" s="22">
        <v>36801.5</v>
      </c>
      <c r="K14" s="24">
        <v>5794.47</v>
      </c>
      <c r="L14" s="22">
        <v>39256.5</v>
      </c>
      <c r="M14" s="23">
        <v>5583.78</v>
      </c>
      <c r="O14" s="22">
        <f t="shared" si="0"/>
        <v>35747.533333333333</v>
      </c>
      <c r="P14" s="23">
        <f t="shared" si="1"/>
        <v>12458.127820804742</v>
      </c>
    </row>
    <row r="15" spans="1:16" x14ac:dyDescent="0.35">
      <c r="A15" s="18">
        <v>45322</v>
      </c>
      <c r="B15" s="22">
        <v>0</v>
      </c>
      <c r="C15" s="24">
        <v>0</v>
      </c>
      <c r="D15" s="22">
        <v>30069</v>
      </c>
      <c r="E15" s="23">
        <v>9878.4500000000007</v>
      </c>
      <c r="F15" s="22">
        <v>23242.1</v>
      </c>
      <c r="G15" s="24">
        <v>4392.99</v>
      </c>
      <c r="H15" s="22">
        <v>24915.599999999999</v>
      </c>
      <c r="I15" s="23">
        <v>3928.57</v>
      </c>
      <c r="J15" s="22">
        <v>39724.199999999997</v>
      </c>
      <c r="K15" s="24">
        <v>6243.51</v>
      </c>
      <c r="L15" s="22">
        <v>40317.9</v>
      </c>
      <c r="M15" s="23">
        <v>5801.61</v>
      </c>
      <c r="O15" s="22">
        <f t="shared" si="0"/>
        <v>36703.700000000004</v>
      </c>
      <c r="P15" s="23">
        <f t="shared" si="1"/>
        <v>12791.35491203508</v>
      </c>
    </row>
    <row r="16" spans="1:16" x14ac:dyDescent="0.35">
      <c r="A16" s="18">
        <v>45351</v>
      </c>
      <c r="B16" s="22">
        <v>0</v>
      </c>
      <c r="C16" s="24">
        <v>0</v>
      </c>
      <c r="D16" s="22">
        <v>27183</v>
      </c>
      <c r="E16" s="23">
        <v>8775.7199999999993</v>
      </c>
      <c r="F16" s="22">
        <v>19862.599999999999</v>
      </c>
      <c r="G16" s="24">
        <v>3786.49</v>
      </c>
      <c r="H16" s="22">
        <v>21971.7</v>
      </c>
      <c r="I16" s="23">
        <v>3498.9</v>
      </c>
      <c r="J16" s="22">
        <v>35363.599999999999</v>
      </c>
      <c r="K16" s="24">
        <v>5587.13</v>
      </c>
      <c r="L16" s="22">
        <v>33354.300000000003</v>
      </c>
      <c r="M16" s="23">
        <v>4856.24</v>
      </c>
      <c r="O16" s="22">
        <f t="shared" si="0"/>
        <v>31966.966666666664</v>
      </c>
      <c r="P16" s="23">
        <f t="shared" si="1"/>
        <v>11140.58844461262</v>
      </c>
    </row>
    <row r="17" spans="1:16" x14ac:dyDescent="0.35">
      <c r="A17" s="18">
        <v>45382</v>
      </c>
      <c r="B17" s="25">
        <v>0</v>
      </c>
      <c r="C17" s="26">
        <v>0</v>
      </c>
      <c r="D17" s="25">
        <v>28824.5</v>
      </c>
      <c r="E17" s="27">
        <v>9530.02</v>
      </c>
      <c r="F17" s="25">
        <v>22303</v>
      </c>
      <c r="G17" s="26">
        <v>4227.34</v>
      </c>
      <c r="H17" s="25">
        <v>22811.4</v>
      </c>
      <c r="I17" s="27">
        <v>3612.27</v>
      </c>
      <c r="J17" s="25">
        <v>30789.1</v>
      </c>
      <c r="K17" s="26">
        <v>4874.92</v>
      </c>
      <c r="L17" s="25">
        <v>35049.199999999997</v>
      </c>
      <c r="M17" s="27">
        <v>5076.1000000000004</v>
      </c>
      <c r="O17" s="22">
        <f t="shared" si="0"/>
        <v>31554.266666666663</v>
      </c>
      <c r="P17" s="23">
        <f t="shared" si="1"/>
        <v>10996.761196346182</v>
      </c>
    </row>
    <row r="18" spans="1:16" x14ac:dyDescent="0.35">
      <c r="A18" s="16" t="s">
        <v>6</v>
      </c>
      <c r="B18" s="28">
        <f>SUM(B6:B17)</f>
        <v>166492.5</v>
      </c>
      <c r="C18" s="29">
        <f>SUM(C6:C17)</f>
        <v>58023.16</v>
      </c>
      <c r="D18" s="28">
        <f>SUM(D6:D17)</f>
        <v>293647.40000000002</v>
      </c>
      <c r="E18" s="29">
        <f>SUM(E6:E17)</f>
        <v>80275.8</v>
      </c>
      <c r="F18" s="28">
        <f>SUM(F6:F17)</f>
        <v>253402.7</v>
      </c>
      <c r="G18" s="29">
        <f>SUM(G6:G17)</f>
        <v>44503.049999999988</v>
      </c>
      <c r="H18" s="28">
        <f>SUM(H6:H17)</f>
        <v>263059.8</v>
      </c>
      <c r="I18" s="29">
        <f>SUM(I6:I17)</f>
        <v>42050.58</v>
      </c>
      <c r="J18" s="28">
        <f>SUM(J6:J17)</f>
        <v>400140.99999999994</v>
      </c>
      <c r="K18" s="29">
        <f>SUM(K6:K17)</f>
        <v>61433.569999999992</v>
      </c>
      <c r="L18" s="28">
        <f>SUM(L6:L17)</f>
        <v>420707.4</v>
      </c>
      <c r="M18" s="29">
        <f>SUM(M6:M17)</f>
        <v>57688.289999999994</v>
      </c>
      <c r="O18" s="30">
        <f>SUM(O6:O17)</f>
        <v>371498.60000000003</v>
      </c>
      <c r="P18" s="31">
        <f>SUM(P6:P17)</f>
        <v>129468.43075559559</v>
      </c>
    </row>
    <row r="19" spans="1:16" x14ac:dyDescent="0.35">
      <c r="C19" s="32">
        <f>C18/B18</f>
        <v>0.34850314578734781</v>
      </c>
      <c r="N19" s="39" t="s">
        <v>19</v>
      </c>
      <c r="O19" s="37">
        <f>O18/H1</f>
        <v>90.72669548440669</v>
      </c>
      <c r="P19" s="38">
        <f>P18/H1</f>
        <v>31.618538783206485</v>
      </c>
    </row>
    <row r="20" spans="1:16" ht="15.5" x14ac:dyDescent="0.35">
      <c r="A20" s="6" t="s">
        <v>7</v>
      </c>
      <c r="B20" s="7"/>
      <c r="C20" s="8"/>
      <c r="D20" s="7"/>
      <c r="E20" s="8"/>
      <c r="F20" s="7"/>
      <c r="G20" s="8"/>
      <c r="H20" s="7"/>
      <c r="I20" s="8"/>
      <c r="J20" s="7"/>
      <c r="K20" s="8"/>
      <c r="L20" s="7"/>
      <c r="M20" s="8"/>
    </row>
    <row r="21" spans="1:16" ht="20" x14ac:dyDescent="0.35">
      <c r="A21" s="9" t="s">
        <v>1</v>
      </c>
      <c r="B21" s="10" t="s">
        <v>2</v>
      </c>
      <c r="C21" s="11"/>
      <c r="D21" s="10" t="s">
        <v>3</v>
      </c>
      <c r="E21" s="11"/>
      <c r="F21" s="10" t="s">
        <v>11</v>
      </c>
      <c r="G21" s="11"/>
      <c r="H21" s="10" t="s">
        <v>12</v>
      </c>
      <c r="I21" s="11"/>
      <c r="J21" s="10" t="s">
        <v>13</v>
      </c>
      <c r="K21" s="11"/>
      <c r="L21" s="10" t="s">
        <v>14</v>
      </c>
      <c r="M21" s="12"/>
      <c r="O21" s="1" t="s">
        <v>15</v>
      </c>
      <c r="P21" s="2" t="s">
        <v>16</v>
      </c>
    </row>
    <row r="22" spans="1:16" x14ac:dyDescent="0.35">
      <c r="A22" s="13"/>
      <c r="B22" s="33" t="s">
        <v>4</v>
      </c>
      <c r="C22" s="34" t="s">
        <v>5</v>
      </c>
      <c r="D22" s="16" t="s">
        <v>4</v>
      </c>
      <c r="E22" s="17" t="s">
        <v>5</v>
      </c>
      <c r="F22" s="33" t="s">
        <v>4</v>
      </c>
      <c r="G22" s="34" t="s">
        <v>5</v>
      </c>
      <c r="H22" s="16" t="s">
        <v>4</v>
      </c>
      <c r="I22" s="17" t="s">
        <v>5</v>
      </c>
      <c r="J22" s="33" t="s">
        <v>4</v>
      </c>
      <c r="K22" s="34" t="s">
        <v>5</v>
      </c>
      <c r="L22" s="16" t="s">
        <v>4</v>
      </c>
      <c r="M22" s="17" t="s">
        <v>5</v>
      </c>
      <c r="O22" s="16" t="s">
        <v>4</v>
      </c>
      <c r="P22" s="17" t="s">
        <v>5</v>
      </c>
    </row>
    <row r="23" spans="1:16" x14ac:dyDescent="0.35">
      <c r="A23" s="18">
        <v>45046</v>
      </c>
      <c r="B23" s="22"/>
      <c r="C23" s="24"/>
      <c r="D23" s="22">
        <v>193352</v>
      </c>
      <c r="E23" s="24">
        <v>15656</v>
      </c>
      <c r="F23" s="22">
        <v>101513</v>
      </c>
      <c r="G23" s="24">
        <v>6857</v>
      </c>
      <c r="H23" s="22">
        <v>22562</v>
      </c>
      <c r="I23" s="24">
        <v>899</v>
      </c>
      <c r="J23" s="22">
        <v>86887</v>
      </c>
      <c r="K23" s="24">
        <v>4507</v>
      </c>
      <c r="L23" s="22">
        <v>101457</v>
      </c>
      <c r="M23" s="23">
        <v>5506</v>
      </c>
      <c r="O23" s="22">
        <f>(D23+J23+L23)/3</f>
        <v>127232</v>
      </c>
      <c r="P23" s="23">
        <f>O23*E$25</f>
        <v>10302.164922007529</v>
      </c>
    </row>
    <row r="24" spans="1:16" x14ac:dyDescent="0.35">
      <c r="A24" s="16" t="s">
        <v>6</v>
      </c>
      <c r="B24" s="30">
        <f>SUM(B23:B23)</f>
        <v>0</v>
      </c>
      <c r="C24" s="31">
        <f>SUM(C23:C23)</f>
        <v>0</v>
      </c>
      <c r="D24" s="30">
        <f>SUM(D23:D23)</f>
        <v>193352</v>
      </c>
      <c r="E24" s="31">
        <f>SUM(E23:E23)</f>
        <v>15656</v>
      </c>
      <c r="F24" s="30">
        <f>SUM(F23:F23)</f>
        <v>101513</v>
      </c>
      <c r="G24" s="31">
        <f>SUM(G23:G23)</f>
        <v>6857</v>
      </c>
      <c r="H24" s="30">
        <f>SUM(H23:H23)</f>
        <v>22562</v>
      </c>
      <c r="I24" s="31">
        <f>SUM(I23:I23)</f>
        <v>899</v>
      </c>
      <c r="J24" s="30">
        <f>SUM(J23:J23)</f>
        <v>86887</v>
      </c>
      <c r="K24" s="31">
        <f>SUM(K23:K23)</f>
        <v>4507</v>
      </c>
      <c r="L24" s="30">
        <f>SUM(L23:L23)</f>
        <v>101457</v>
      </c>
      <c r="M24" s="31">
        <f>SUM(M23:M23)</f>
        <v>5506</v>
      </c>
      <c r="O24" s="30">
        <f>SUM(O23:O23)</f>
        <v>127232</v>
      </c>
      <c r="P24" s="31">
        <f>SUM(P23:P23)</f>
        <v>10302.164922007529</v>
      </c>
    </row>
    <row r="25" spans="1:16" x14ac:dyDescent="0.35">
      <c r="E25" s="35">
        <f>E24/D24</f>
        <v>8.0971492407629603E-2</v>
      </c>
      <c r="N25" s="39" t="s">
        <v>19</v>
      </c>
      <c r="O25" s="37">
        <f>O24/H1</f>
        <v>31.072361833589763</v>
      </c>
      <c r="P25" s="38">
        <f>P24/H1</f>
        <v>2.5159755102956334</v>
      </c>
    </row>
    <row r="26" spans="1:16" ht="15.5" x14ac:dyDescent="0.35">
      <c r="A26" s="6" t="s">
        <v>23</v>
      </c>
      <c r="B26" s="7"/>
      <c r="C26" s="8"/>
      <c r="D26" s="7"/>
      <c r="E26" s="8"/>
      <c r="F26" s="7"/>
      <c r="G26" s="8"/>
      <c r="H26" s="7"/>
      <c r="I26" s="8"/>
      <c r="J26" s="7"/>
      <c r="K26" s="8"/>
      <c r="L26" s="7"/>
      <c r="M26" s="8"/>
    </row>
    <row r="27" spans="1:16" ht="20" x14ac:dyDescent="0.35">
      <c r="A27" s="9" t="s">
        <v>1</v>
      </c>
      <c r="B27" s="10" t="s">
        <v>2</v>
      </c>
      <c r="C27" s="11"/>
      <c r="D27" s="10" t="s">
        <v>3</v>
      </c>
      <c r="E27" s="11"/>
      <c r="F27" s="10" t="s">
        <v>11</v>
      </c>
      <c r="G27" s="11"/>
      <c r="H27" s="10" t="s">
        <v>12</v>
      </c>
      <c r="I27" s="11"/>
      <c r="J27" s="10" t="s">
        <v>13</v>
      </c>
      <c r="K27" s="11"/>
      <c r="L27" s="10" t="s">
        <v>14</v>
      </c>
      <c r="M27" s="12"/>
      <c r="O27" s="1" t="s">
        <v>15</v>
      </c>
      <c r="P27" s="2" t="s">
        <v>16</v>
      </c>
    </row>
    <row r="28" spans="1:16" x14ac:dyDescent="0.35">
      <c r="A28" s="13"/>
      <c r="B28" s="33" t="s">
        <v>4</v>
      </c>
      <c r="C28" s="34" t="s">
        <v>5</v>
      </c>
      <c r="D28" s="16" t="s">
        <v>4</v>
      </c>
      <c r="E28" s="17" t="s">
        <v>5</v>
      </c>
      <c r="F28" s="33" t="s">
        <v>4</v>
      </c>
      <c r="G28" s="34" t="s">
        <v>5</v>
      </c>
      <c r="H28" s="16" t="s">
        <v>4</v>
      </c>
      <c r="I28" s="17" t="s">
        <v>5</v>
      </c>
      <c r="J28" s="33" t="s">
        <v>4</v>
      </c>
      <c r="K28" s="34" t="s">
        <v>5</v>
      </c>
      <c r="L28" s="16" t="s">
        <v>4</v>
      </c>
      <c r="M28" s="17" t="s">
        <v>5</v>
      </c>
      <c r="O28" s="16" t="s">
        <v>4</v>
      </c>
      <c r="P28" s="17" t="s">
        <v>5</v>
      </c>
    </row>
    <row r="29" spans="1:16" x14ac:dyDescent="0.35">
      <c r="A29" s="18">
        <v>45046</v>
      </c>
      <c r="B29" s="22"/>
      <c r="C29" s="24"/>
      <c r="D29" s="22">
        <v>246241</v>
      </c>
      <c r="E29" s="24">
        <v>9111</v>
      </c>
      <c r="F29" s="22">
        <v>266968</v>
      </c>
      <c r="G29" s="24">
        <v>9878</v>
      </c>
      <c r="H29" s="22">
        <v>103248</v>
      </c>
      <c r="I29" s="24">
        <v>5059</v>
      </c>
      <c r="J29" s="22">
        <v>274414</v>
      </c>
      <c r="K29" s="24">
        <v>13446</v>
      </c>
      <c r="L29" s="22">
        <v>301562</v>
      </c>
      <c r="M29" s="23">
        <v>14777</v>
      </c>
      <c r="O29" s="22">
        <f>(D29+J29+L29)/3</f>
        <v>274072.33333333331</v>
      </c>
      <c r="P29" s="23">
        <f>O29*E$25</f>
        <v>22192.045857641329</v>
      </c>
    </row>
    <row r="30" spans="1:16" x14ac:dyDescent="0.35">
      <c r="A30" s="16" t="s">
        <v>6</v>
      </c>
      <c r="B30" s="30">
        <f>SUM(B29:B29)</f>
        <v>0</v>
      </c>
      <c r="C30" s="31">
        <f>SUM(C29:C29)</f>
        <v>0</v>
      </c>
      <c r="D30" s="30">
        <f>SUM(D29:D29)</f>
        <v>246241</v>
      </c>
      <c r="E30" s="31">
        <f>SUM(E29:E29)</f>
        <v>9111</v>
      </c>
      <c r="F30" s="30">
        <f>SUM(F29:F29)</f>
        <v>266968</v>
      </c>
      <c r="G30" s="31">
        <f>SUM(G29:G29)</f>
        <v>9878</v>
      </c>
      <c r="H30" s="30">
        <f>SUM(H29:H29)</f>
        <v>103248</v>
      </c>
      <c r="I30" s="31">
        <f>SUM(I29:I29)</f>
        <v>5059</v>
      </c>
      <c r="J30" s="30">
        <f>SUM(J29:J29)</f>
        <v>274414</v>
      </c>
      <c r="K30" s="31">
        <f>SUM(K29:K29)</f>
        <v>13446</v>
      </c>
      <c r="L30" s="30">
        <f>SUM(L29:L29)</f>
        <v>301562</v>
      </c>
      <c r="M30" s="31">
        <f>SUM(M29:M29)</f>
        <v>14777</v>
      </c>
      <c r="O30" s="30">
        <f>SUM(O29:O29)</f>
        <v>274072.33333333331</v>
      </c>
      <c r="P30" s="31">
        <f>SUM(P29:P29)</f>
        <v>22192.045857641329</v>
      </c>
    </row>
    <row r="31" spans="1:16" x14ac:dyDescent="0.35">
      <c r="E31" s="35">
        <f>E30/D30</f>
        <v>3.7000337068156808E-2</v>
      </c>
      <c r="N31" s="39" t="s">
        <v>19</v>
      </c>
      <c r="O31" s="37">
        <f>O30/H7</f>
        <v>15.856446393514073</v>
      </c>
      <c r="P31" s="38">
        <f>P30/H7</f>
        <v>1.2839201287644106</v>
      </c>
    </row>
    <row r="32" spans="1:16" ht="15.5" x14ac:dyDescent="0.35">
      <c r="A32" s="6" t="s">
        <v>8</v>
      </c>
      <c r="B32" s="7"/>
      <c r="C32" s="8"/>
      <c r="D32" s="7"/>
      <c r="J32" s="7"/>
      <c r="K32" s="8"/>
      <c r="L32" s="7"/>
    </row>
    <row r="33" spans="1:16" ht="20" x14ac:dyDescent="0.35">
      <c r="A33" s="9" t="s">
        <v>1</v>
      </c>
      <c r="B33" s="10" t="s">
        <v>2</v>
      </c>
      <c r="C33" s="11"/>
      <c r="D33" s="10" t="s">
        <v>3</v>
      </c>
      <c r="E33" s="11"/>
      <c r="F33" s="10" t="s">
        <v>11</v>
      </c>
      <c r="G33" s="11"/>
      <c r="H33" s="10" t="s">
        <v>12</v>
      </c>
      <c r="I33" s="11"/>
      <c r="J33" s="10" t="s">
        <v>13</v>
      </c>
      <c r="K33" s="11"/>
      <c r="L33" s="10" t="s">
        <v>14</v>
      </c>
      <c r="M33" s="12"/>
      <c r="O33" s="1" t="s">
        <v>15</v>
      </c>
      <c r="P33" s="2" t="s">
        <v>16</v>
      </c>
    </row>
    <row r="34" spans="1:16" x14ac:dyDescent="0.35">
      <c r="A34" s="13"/>
      <c r="B34" s="33" t="s">
        <v>9</v>
      </c>
      <c r="C34" s="34" t="s">
        <v>5</v>
      </c>
      <c r="D34" s="33" t="s">
        <v>9</v>
      </c>
      <c r="E34" s="17" t="s">
        <v>5</v>
      </c>
      <c r="F34" s="33" t="s">
        <v>9</v>
      </c>
      <c r="G34" s="34" t="s">
        <v>5</v>
      </c>
      <c r="H34" s="16" t="s">
        <v>9</v>
      </c>
      <c r="I34" s="17" t="s">
        <v>5</v>
      </c>
      <c r="J34" s="33" t="s">
        <v>9</v>
      </c>
      <c r="K34" s="34" t="s">
        <v>5</v>
      </c>
      <c r="L34" s="16" t="s">
        <v>9</v>
      </c>
      <c r="M34" s="17" t="s">
        <v>5</v>
      </c>
      <c r="O34" s="16" t="s">
        <v>9</v>
      </c>
      <c r="P34" s="17" t="s">
        <v>5</v>
      </c>
    </row>
    <row r="35" spans="1:16" x14ac:dyDescent="0.35">
      <c r="A35" s="18">
        <v>45046</v>
      </c>
      <c r="B35" s="22">
        <v>39.89</v>
      </c>
      <c r="C35" s="24">
        <v>274.68</v>
      </c>
      <c r="D35" s="22">
        <v>82.46</v>
      </c>
      <c r="E35" s="24">
        <v>385.73</v>
      </c>
      <c r="F35" s="22">
        <v>22.77</v>
      </c>
      <c r="G35" s="24">
        <v>183.18</v>
      </c>
      <c r="H35" s="22">
        <v>21.43</v>
      </c>
      <c r="I35" s="24">
        <v>103.31</v>
      </c>
      <c r="J35" s="22">
        <v>104.07</v>
      </c>
      <c r="K35" s="24">
        <v>416.35</v>
      </c>
      <c r="L35" s="22">
        <v>138.13</v>
      </c>
      <c r="M35" s="23">
        <v>559.33000000000004</v>
      </c>
      <c r="O35" s="22">
        <f>(D35+J35+L35)/3</f>
        <v>108.21999999999998</v>
      </c>
      <c r="P35" s="23">
        <f>O35*C$48</f>
        <v>745.18496116385143</v>
      </c>
    </row>
    <row r="36" spans="1:16" x14ac:dyDescent="0.35">
      <c r="A36" s="18">
        <v>45077</v>
      </c>
      <c r="B36" s="22">
        <v>41.22</v>
      </c>
      <c r="C36" s="24">
        <v>283.83</v>
      </c>
      <c r="D36" s="22">
        <v>85.21</v>
      </c>
      <c r="E36" s="24">
        <v>398.59</v>
      </c>
      <c r="F36" s="22">
        <v>23.53</v>
      </c>
      <c r="G36" s="24">
        <v>189.28</v>
      </c>
      <c r="H36" s="22">
        <v>22.14</v>
      </c>
      <c r="I36" s="24">
        <v>106.75</v>
      </c>
      <c r="J36" s="22">
        <v>107.54</v>
      </c>
      <c r="K36" s="24">
        <v>430.23</v>
      </c>
      <c r="L36" s="22">
        <v>142.74</v>
      </c>
      <c r="M36" s="23">
        <v>577.97</v>
      </c>
      <c r="O36" s="22">
        <f t="shared" ref="O36:O46" si="2">(D36+J36+L36)/3</f>
        <v>111.83</v>
      </c>
      <c r="P36" s="23">
        <f t="shared" ref="P36:P46" si="3">O36*C$48</f>
        <v>770.04282209345331</v>
      </c>
    </row>
    <row r="37" spans="1:16" x14ac:dyDescent="0.35">
      <c r="A37" s="18">
        <v>45107</v>
      </c>
      <c r="B37" s="22">
        <v>39.89</v>
      </c>
      <c r="C37" s="24">
        <v>274.68</v>
      </c>
      <c r="D37" s="22">
        <v>82.46</v>
      </c>
      <c r="E37" s="24">
        <v>385.73</v>
      </c>
      <c r="F37" s="22">
        <v>22.77</v>
      </c>
      <c r="G37" s="24">
        <v>183.18</v>
      </c>
      <c r="H37" s="22">
        <v>21.43</v>
      </c>
      <c r="I37" s="24">
        <v>103.31</v>
      </c>
      <c r="J37" s="22">
        <v>104.07</v>
      </c>
      <c r="K37" s="24">
        <v>416.35</v>
      </c>
      <c r="L37" s="22">
        <v>138.13</v>
      </c>
      <c r="M37" s="23">
        <v>559.33000000000004</v>
      </c>
      <c r="O37" s="22">
        <f t="shared" si="2"/>
        <v>108.21999999999998</v>
      </c>
      <c r="P37" s="23">
        <f t="shared" si="3"/>
        <v>745.18496116385143</v>
      </c>
    </row>
    <row r="38" spans="1:16" x14ac:dyDescent="0.35">
      <c r="A38" s="18">
        <v>45138</v>
      </c>
      <c r="B38" s="22">
        <v>41.22</v>
      </c>
      <c r="C38" s="24">
        <v>283.83</v>
      </c>
      <c r="D38" s="22">
        <v>85.21</v>
      </c>
      <c r="E38" s="24">
        <v>398.59</v>
      </c>
      <c r="F38" s="22">
        <v>23.53</v>
      </c>
      <c r="G38" s="24">
        <v>189.28</v>
      </c>
      <c r="H38" s="22">
        <v>22.14</v>
      </c>
      <c r="I38" s="24">
        <v>106.75</v>
      </c>
      <c r="J38" s="22">
        <v>107.54</v>
      </c>
      <c r="K38" s="24">
        <v>430.23</v>
      </c>
      <c r="L38" s="22">
        <v>142.74</v>
      </c>
      <c r="M38" s="23">
        <v>577.97</v>
      </c>
      <c r="O38" s="22">
        <f t="shared" si="2"/>
        <v>111.83</v>
      </c>
      <c r="P38" s="23">
        <f t="shared" si="3"/>
        <v>770.04282209345331</v>
      </c>
    </row>
    <row r="39" spans="1:16" x14ac:dyDescent="0.35">
      <c r="A39" s="18">
        <v>45169</v>
      </c>
      <c r="B39" s="22">
        <v>41.22</v>
      </c>
      <c r="C39" s="24">
        <v>283.83</v>
      </c>
      <c r="D39" s="22">
        <v>85.21</v>
      </c>
      <c r="E39" s="24">
        <v>398.59</v>
      </c>
      <c r="F39" s="22">
        <v>23.53</v>
      </c>
      <c r="G39" s="24">
        <v>189.28</v>
      </c>
      <c r="H39" s="22">
        <v>22.14</v>
      </c>
      <c r="I39" s="24">
        <v>106.75</v>
      </c>
      <c r="J39" s="22">
        <v>107.54</v>
      </c>
      <c r="K39" s="24">
        <v>430.23</v>
      </c>
      <c r="L39" s="22">
        <v>142.74</v>
      </c>
      <c r="M39" s="23">
        <v>577.97</v>
      </c>
      <c r="O39" s="22">
        <f t="shared" si="2"/>
        <v>111.83</v>
      </c>
      <c r="P39" s="23">
        <f t="shared" si="3"/>
        <v>770.04282209345331</v>
      </c>
    </row>
    <row r="40" spans="1:16" x14ac:dyDescent="0.35">
      <c r="A40" s="18">
        <v>45199</v>
      </c>
      <c r="B40" s="22">
        <v>39.89</v>
      </c>
      <c r="C40" s="24">
        <v>274.68</v>
      </c>
      <c r="D40" s="22">
        <v>82.46</v>
      </c>
      <c r="E40" s="24">
        <v>385.73</v>
      </c>
      <c r="F40" s="22">
        <v>22.86</v>
      </c>
      <c r="G40" s="24">
        <v>183.35</v>
      </c>
      <c r="H40" s="22">
        <v>19.96</v>
      </c>
      <c r="I40" s="24">
        <v>122.49</v>
      </c>
      <c r="J40" s="22">
        <v>104.07</v>
      </c>
      <c r="K40" s="24">
        <v>416.35</v>
      </c>
      <c r="L40" s="22">
        <v>145.09</v>
      </c>
      <c r="M40" s="23">
        <v>581.49</v>
      </c>
      <c r="O40" s="22">
        <f t="shared" si="2"/>
        <v>110.54</v>
      </c>
      <c r="P40" s="23">
        <f t="shared" si="3"/>
        <v>761.16009616570091</v>
      </c>
    </row>
    <row r="41" spans="1:16" x14ac:dyDescent="0.35">
      <c r="A41" s="18">
        <v>45230</v>
      </c>
      <c r="B41" s="22">
        <v>0</v>
      </c>
      <c r="C41" s="24">
        <v>0</v>
      </c>
      <c r="D41" s="22">
        <v>85.23</v>
      </c>
      <c r="E41" s="24">
        <v>398.97</v>
      </c>
      <c r="F41" s="22">
        <v>23.9</v>
      </c>
      <c r="G41" s="24">
        <v>190.05</v>
      </c>
      <c r="H41" s="22">
        <v>17.09</v>
      </c>
      <c r="I41" s="24">
        <v>172.8</v>
      </c>
      <c r="J41" s="22">
        <v>107.53</v>
      </c>
      <c r="K41" s="24">
        <v>428.26</v>
      </c>
      <c r="L41" s="22">
        <v>178.69</v>
      </c>
      <c r="M41" s="23">
        <v>692.5</v>
      </c>
      <c r="O41" s="22">
        <f t="shared" si="2"/>
        <v>123.81666666666666</v>
      </c>
      <c r="P41" s="23">
        <f t="shared" si="3"/>
        <v>852.58101960300826</v>
      </c>
    </row>
    <row r="42" spans="1:16" x14ac:dyDescent="0.35">
      <c r="A42" s="18">
        <v>45260</v>
      </c>
      <c r="B42" s="22">
        <v>0</v>
      </c>
      <c r="C42" s="24">
        <v>0</v>
      </c>
      <c r="D42" s="22">
        <v>82.5</v>
      </c>
      <c r="E42" s="24">
        <v>386.62</v>
      </c>
      <c r="F42" s="22">
        <v>23.13</v>
      </c>
      <c r="G42" s="24">
        <v>183.92</v>
      </c>
      <c r="H42" s="22">
        <v>16.53</v>
      </c>
      <c r="I42" s="24">
        <v>167.23</v>
      </c>
      <c r="J42" s="22">
        <v>104.06</v>
      </c>
      <c r="K42" s="24">
        <v>414.38</v>
      </c>
      <c r="L42" s="22">
        <v>172.92</v>
      </c>
      <c r="M42" s="23">
        <v>670.16</v>
      </c>
      <c r="O42" s="22">
        <f t="shared" si="2"/>
        <v>119.82666666666667</v>
      </c>
      <c r="P42" s="23">
        <f t="shared" si="3"/>
        <v>825.10654173344835</v>
      </c>
    </row>
    <row r="43" spans="1:16" x14ac:dyDescent="0.35">
      <c r="A43" s="18">
        <v>45291</v>
      </c>
      <c r="B43" s="22">
        <v>0</v>
      </c>
      <c r="C43" s="24">
        <v>0</v>
      </c>
      <c r="D43" s="22">
        <v>85.25</v>
      </c>
      <c r="E43" s="24">
        <v>399.5</v>
      </c>
      <c r="F43" s="22">
        <v>23.9</v>
      </c>
      <c r="G43" s="24">
        <v>190.05</v>
      </c>
      <c r="H43" s="22">
        <v>17.09</v>
      </c>
      <c r="I43" s="24">
        <v>172.8</v>
      </c>
      <c r="J43" s="22">
        <v>107.53</v>
      </c>
      <c r="K43" s="24">
        <v>428.2</v>
      </c>
      <c r="L43" s="22">
        <v>178.69</v>
      </c>
      <c r="M43" s="23">
        <v>692.5</v>
      </c>
      <c r="O43" s="22">
        <f t="shared" si="2"/>
        <v>123.82333333333334</v>
      </c>
      <c r="P43" s="23">
        <f t="shared" si="3"/>
        <v>852.62692516335846</v>
      </c>
    </row>
    <row r="44" spans="1:16" x14ac:dyDescent="0.35">
      <c r="A44" s="18">
        <v>45322</v>
      </c>
      <c r="B44" s="22">
        <v>0</v>
      </c>
      <c r="C44" s="24">
        <v>0</v>
      </c>
      <c r="D44" s="22">
        <v>85.25</v>
      </c>
      <c r="E44" s="24">
        <v>399.5</v>
      </c>
      <c r="F44" s="22">
        <v>23.9</v>
      </c>
      <c r="G44" s="24">
        <v>190.05</v>
      </c>
      <c r="H44" s="22">
        <v>17.09</v>
      </c>
      <c r="I44" s="24">
        <v>172.8</v>
      </c>
      <c r="J44" s="22">
        <v>107.53</v>
      </c>
      <c r="K44" s="24">
        <v>428.2</v>
      </c>
      <c r="L44" s="22">
        <v>178.69</v>
      </c>
      <c r="M44" s="23">
        <v>692.5</v>
      </c>
      <c r="O44" s="22">
        <f t="shared" si="2"/>
        <v>123.82333333333334</v>
      </c>
      <c r="P44" s="23">
        <f t="shared" si="3"/>
        <v>852.62692516335846</v>
      </c>
    </row>
    <row r="45" spans="1:16" x14ac:dyDescent="0.35">
      <c r="A45" s="18">
        <v>45351</v>
      </c>
      <c r="B45" s="22">
        <v>0</v>
      </c>
      <c r="C45" s="24">
        <v>0</v>
      </c>
      <c r="D45" s="22">
        <v>77</v>
      </c>
      <c r="E45" s="24">
        <v>360.84</v>
      </c>
      <c r="F45" s="22">
        <v>21.59</v>
      </c>
      <c r="G45" s="24">
        <v>171.66</v>
      </c>
      <c r="H45" s="22">
        <v>15.43</v>
      </c>
      <c r="I45" s="24">
        <v>156.08000000000001</v>
      </c>
      <c r="J45" s="22">
        <v>100.59</v>
      </c>
      <c r="K45" s="24">
        <v>400.57</v>
      </c>
      <c r="L45" s="22">
        <v>161.38999999999999</v>
      </c>
      <c r="M45" s="23">
        <v>625.48</v>
      </c>
      <c r="O45" s="22">
        <f t="shared" si="2"/>
        <v>112.99333333333334</v>
      </c>
      <c r="P45" s="23">
        <f t="shared" si="3"/>
        <v>778.05334237455315</v>
      </c>
    </row>
    <row r="46" spans="1:16" x14ac:dyDescent="0.35">
      <c r="A46" s="18">
        <v>45382</v>
      </c>
      <c r="B46" s="25">
        <v>0</v>
      </c>
      <c r="C46" s="26">
        <v>0</v>
      </c>
      <c r="D46" s="25">
        <v>85.25</v>
      </c>
      <c r="E46" s="27">
        <v>399.5</v>
      </c>
      <c r="F46" s="25">
        <v>43.68</v>
      </c>
      <c r="G46" s="26">
        <v>257.32</v>
      </c>
      <c r="H46" s="25">
        <v>20.21</v>
      </c>
      <c r="I46" s="27">
        <v>180.78</v>
      </c>
      <c r="J46" s="25">
        <v>46.93</v>
      </c>
      <c r="K46" s="26">
        <v>200.08</v>
      </c>
      <c r="L46" s="25">
        <v>155.74</v>
      </c>
      <c r="M46" s="27">
        <v>607.9</v>
      </c>
      <c r="O46" s="22">
        <f t="shared" si="2"/>
        <v>95.973333333333343</v>
      </c>
      <c r="P46" s="23">
        <f t="shared" si="3"/>
        <v>660.85644680064115</v>
      </c>
    </row>
    <row r="47" spans="1:16" x14ac:dyDescent="0.35">
      <c r="A47" s="16" t="s">
        <v>6</v>
      </c>
      <c r="B47" s="30">
        <f>SUM(B35:B46)</f>
        <v>243.32999999999998</v>
      </c>
      <c r="C47" s="31">
        <f>SUM(C35:C46)</f>
        <v>1675.53</v>
      </c>
      <c r="D47" s="30">
        <v>158.28999999999996</v>
      </c>
      <c r="E47" s="31">
        <v>624.43000000000006</v>
      </c>
      <c r="F47" s="30">
        <f>SUM(F35:F46)</f>
        <v>299.09000000000003</v>
      </c>
      <c r="G47" s="31">
        <f>SUM(G35:G46)</f>
        <v>2300.6</v>
      </c>
      <c r="H47" s="30">
        <f>SUM(H35:H46)</f>
        <v>232.68000000000004</v>
      </c>
      <c r="I47" s="31">
        <f>SUM(I35:I46)</f>
        <v>1671.85</v>
      </c>
      <c r="J47" s="30">
        <f>SUM(J35:J46)</f>
        <v>1208.9999999999998</v>
      </c>
      <c r="K47" s="31">
        <f>SUM(K35:K46)</f>
        <v>4839.4299999999994</v>
      </c>
      <c r="L47" s="30">
        <f>SUM(L35:L46)</f>
        <v>1875.6900000000003</v>
      </c>
      <c r="M47" s="31">
        <f>SUM(M35:M46)</f>
        <v>7415.1</v>
      </c>
      <c r="O47" s="30">
        <f>SUM(O35:O46)</f>
        <v>1362.7266666666667</v>
      </c>
      <c r="P47" s="31">
        <f>SUM(P35:P46)</f>
        <v>9383.5096856121309</v>
      </c>
    </row>
    <row r="48" spans="1:16" x14ac:dyDescent="0.35">
      <c r="C48" s="35">
        <f>C47/B47</f>
        <v>6.8858340525212673</v>
      </c>
      <c r="N48" s="39" t="s">
        <v>19</v>
      </c>
      <c r="O48" s="37">
        <f>O47/H1</f>
        <v>0.33280256591854512</v>
      </c>
      <c r="P48" s="38">
        <f>P47/H1</f>
        <v>2.2916232411683715</v>
      </c>
    </row>
    <row r="50" spans="1:5" x14ac:dyDescent="0.35">
      <c r="A50" s="4" t="s">
        <v>24</v>
      </c>
      <c r="D50" s="4">
        <v>293</v>
      </c>
      <c r="E50" s="5" t="s">
        <v>17</v>
      </c>
    </row>
    <row r="51" spans="1:5" x14ac:dyDescent="0.35">
      <c r="C51" s="45"/>
      <c r="D51" s="46"/>
    </row>
    <row r="52" spans="1:5" x14ac:dyDescent="0.35">
      <c r="C52" s="47" t="s">
        <v>4</v>
      </c>
      <c r="D52" s="48" t="s">
        <v>21</v>
      </c>
    </row>
    <row r="53" spans="1:5" x14ac:dyDescent="0.35">
      <c r="B53" s="44" t="s">
        <v>0</v>
      </c>
      <c r="C53" s="40">
        <f>O19*D50</f>
        <v>26582.921776931162</v>
      </c>
      <c r="D53" s="41">
        <f>P19*D50</f>
        <v>9264.231863479501</v>
      </c>
    </row>
    <row r="54" spans="1:5" x14ac:dyDescent="0.35">
      <c r="B54" s="44" t="s">
        <v>7</v>
      </c>
      <c r="C54" s="40">
        <f>O25*D50</f>
        <v>9104.2020172418015</v>
      </c>
      <c r="D54" s="41">
        <f>C54*E25</f>
        <v>737.18082451662065</v>
      </c>
    </row>
    <row r="55" spans="1:5" x14ac:dyDescent="0.35">
      <c r="B55" s="44" t="s">
        <v>23</v>
      </c>
      <c r="C55" s="40">
        <f>O31*D50</f>
        <v>4645.9387932996233</v>
      </c>
      <c r="D55" s="41">
        <f>C55*0.046</f>
        <v>213.71318449178267</v>
      </c>
    </row>
    <row r="56" spans="1:5" x14ac:dyDescent="0.35">
      <c r="C56" s="42">
        <f>SUM(C53:C55)</f>
        <v>40333.062587472588</v>
      </c>
      <c r="D56" s="43">
        <f>SUM(D53:D55)</f>
        <v>10215.125872487904</v>
      </c>
    </row>
    <row r="57" spans="1:5" x14ac:dyDescent="0.35">
      <c r="C57" s="47" t="s">
        <v>18</v>
      </c>
      <c r="D57" s="48" t="s">
        <v>21</v>
      </c>
    </row>
    <row r="58" spans="1:5" x14ac:dyDescent="0.35">
      <c r="B58" s="44" t="s">
        <v>8</v>
      </c>
      <c r="C58" s="40">
        <f>O48*D50</f>
        <v>97.511151814133726</v>
      </c>
      <c r="D58" s="41">
        <f>P48*D50</f>
        <v>671.4456096623328</v>
      </c>
    </row>
    <row r="59" spans="1:5" x14ac:dyDescent="0.35">
      <c r="C59" s="42">
        <f>SUM(C58)</f>
        <v>97.511151814133726</v>
      </c>
      <c r="D59" s="43">
        <f>SUM(D58)</f>
        <v>671.4456096623328</v>
      </c>
    </row>
  </sheetData>
  <mergeCells count="25">
    <mergeCell ref="B27:C27"/>
    <mergeCell ref="D27:E27"/>
    <mergeCell ref="F27:G27"/>
    <mergeCell ref="H27:I27"/>
    <mergeCell ref="J27:K27"/>
    <mergeCell ref="L27:M27"/>
    <mergeCell ref="B33:C33"/>
    <mergeCell ref="D33:E33"/>
    <mergeCell ref="F33:G33"/>
    <mergeCell ref="H33:I33"/>
    <mergeCell ref="J33:K33"/>
    <mergeCell ref="L33:M33"/>
    <mergeCell ref="L4:M4"/>
    <mergeCell ref="B21:C21"/>
    <mergeCell ref="D21:E21"/>
    <mergeCell ref="F21:G21"/>
    <mergeCell ref="H21:I21"/>
    <mergeCell ref="J21:K21"/>
    <mergeCell ref="L21:M21"/>
    <mergeCell ref="A1:G1"/>
    <mergeCell ref="B4:C4"/>
    <mergeCell ref="D4:E4"/>
    <mergeCell ref="F4:G4"/>
    <mergeCell ref="H4:I4"/>
    <mergeCell ref="J4:K4"/>
  </mergeCells>
  <pageMargins left="0.7" right="0.7" top="0.75" bottom="0.75" header="0.3" footer="0.3"/>
</worksheet>
</file>

<file path=customXML/_rels/item5.xml.rels>&#65279;<?xml version="1.0" encoding="utf-8"?><Relationships xmlns="http://schemas.openxmlformats.org/package/2006/relationships"><Relationship Type="http://schemas.openxmlformats.org/officeDocument/2006/relationships/customXmlProps" Target="/customXML/itemProps5.xml" Id="Rd3c4172d526e4b2384ade4b889302c76" /></Relationships>
</file>

<file path=customXML/item5.xml><?xml version="1.0" encoding="utf-8"?>
<metadata xmlns="http://www.objective.com/ecm/document/metadata/FF3C5B18883D4E21973B57C2EEED7FD1" version="1.0.0">
  <systemFields>
    <field name="Objective-Id">
      <value order="0">A55254732</value>
    </field>
    <field name="Objective-Title">
      <value order="0">ATISN 21970 - Doc 010 f</value>
    </field>
    <field name="Objective-Description">
      <value order="0"/>
    </field>
    <field name="Objective-CreationStamp">
      <value order="0">2024-10-08T09:41:02Z</value>
    </field>
    <field name="Objective-IsApproved">
      <value order="0">false</value>
    </field>
    <field name="Objective-IsPublished">
      <value order="0">true</value>
    </field>
    <field name="Objective-DatePublished">
      <value order="0">2024-10-08T09:41:02Z</value>
    </field>
    <field name="Objective-ModificationStamp">
      <value order="0">2024-10-17T08:19:28Z</value>
    </field>
    <field name="Objective-Owner">
      <value order="0">Lee, Bethan (ECWL - Culture, Heritage and Sport - Culture)</value>
    </field>
    <field name="Objective-Path">
      <value order="0">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alue>
    </field>
    <field name="Objective-Parent">
      <value order="0">ATISN - Documents to be released</value>
    </field>
    <field name="Objective-State">
      <value order="0">Published</value>
    </field>
    <field name="Objective-VersionId">
      <value order="0">vA100539317</value>
    </field>
    <field name="Objective-Version">
      <value order="0">1.0</value>
    </field>
    <field name="Objective-VersionNumber">
      <value order="0">1</value>
    </field>
    <field name="Objective-VersionComment">
      <value order="0">First version</value>
    </field>
    <field name="Objective-FileNumber">
      <value order="0">qA2245955</value>
    </field>
    <field name="Objective-Classification">
      <value order="0">Official</value>
    </field>
    <field name="Objective-Caveats">
      <value order="0"/>
    </field>
  </systemFields>
  <catalogues>
    <catalogue name="Document Type Catalogue" type="type" ori="id:cA14">
      <field name="Objective-Date Acquired">
        <value order="0"/>
      </field>
      <field name="Objective-Official Translation">
        <value order="0"/>
      </field>
      <field name="Objective-Connect Creator">
        <value order="0"/>
      </field>
    </catalogue>
  </catalogues>
</metadata>
</file>

<file path=customXML/itemProps5.xml><?xml version="1.0" encoding="utf-8"?>
<ds:datastoreItem xmlns:ds="http://schemas.openxmlformats.org/officeDocument/2006/customXml" ds:itemID="{5745109E-2DDF-40CB-AC2B-FF9B10C90820}">
  <ds:schemaRefs>
    <ds:schemaRef ds:uri="http://www.objective.com/ecm/document/metadata/FF3C5B18883D4E21973B57C2EEED7FD1"/>
  </ds:schemaRefs>
</ds:datastoreItem>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C900B32D091A46BE41B79C4C2456F5" ma:contentTypeVersion="17" ma:contentTypeDescription="Create a new document." ma:contentTypeScope="" ma:versionID="b82406a7cd0717641cbb70704ec52ca9">
  <xsd:schema xmlns:xsd="http://www.w3.org/2001/XMLSchema" xmlns:xs="http://www.w3.org/2001/XMLSchema" xmlns:p="http://schemas.microsoft.com/office/2006/metadata/properties" xmlns:ns2="d9d0171f-262e-4d58-ae52-e268899a9d51" xmlns:ns3="62c37a02-33f5-45e2-95a5-9788d0437d4d" targetNamespace="http://schemas.microsoft.com/office/2006/metadata/properties" ma:root="true" ma:fieldsID="2a78e0a659dda93671f7168a6243b484" ns2:_="" ns3:_="">
    <xsd:import namespace="d9d0171f-262e-4d58-ae52-e268899a9d51"/>
    <xsd:import namespace="62c37a02-33f5-45e2-95a5-9788d0437d4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review"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0171f-262e-4d58-ae52-e268899a9d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review" ma:index="16" nillable="true" ma:displayName="review" ma:default="[today]" ma:format="DateOnly" ma:internalName="review">
      <xsd:simpleType>
        <xsd:restriction base="dms:DateTime"/>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c37a02-33f5-45e2-95a5-9788d0437d4d"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1d1ac2e9-12f6-40be-8f53-1755287fe9ed}" ma:internalName="TaxCatchAll" ma:showField="CatchAllData" ma:web="62c37a02-33f5-45e2-95a5-9788d0437d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9d0171f-262e-4d58-ae52-e268899a9d51">
      <Terms xmlns="http://schemas.microsoft.com/office/infopath/2007/PartnerControls"/>
    </lcf76f155ced4ddcb4097134ff3c332f>
    <review xmlns="d9d0171f-262e-4d58-ae52-e268899a9d51">2024-01-25T19:56:15+00:00</review>
    <TaxCatchAll xmlns="62c37a02-33f5-45e2-95a5-9788d0437d4d" xsi:nil="true"/>
  </documentManagement>
</p:properties>
</file>

<file path=customXml/itemProps1.xml><?xml version="1.0" encoding="utf-8"?>
<ds:datastoreItem xmlns:ds="http://schemas.openxmlformats.org/officeDocument/2006/customXml" ds:itemID="{D78FA00F-A530-41A0-BC79-2D68A95816EA}"/>
</file>

<file path=customXml/itemProps2.xml><?xml version="1.0" encoding="utf-8"?>
<ds:datastoreItem xmlns:ds="http://schemas.openxmlformats.org/officeDocument/2006/customXml" ds:itemID="{AC30FA10-7A16-41B8-98DB-98776B4CCF5B}"/>
</file>

<file path=customXml/itemProps3.xml><?xml version="1.0" encoding="utf-8"?>
<ds:datastoreItem xmlns:ds="http://schemas.openxmlformats.org/officeDocument/2006/customXml" ds:itemID="{A009756C-46BD-4071-A65A-1F941B8636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SAVINGS</vt:lpstr>
      <vt:lpstr>Summary</vt:lpstr>
      <vt:lpstr>County Hall</vt:lpstr>
      <vt:lpstr>PENMORFA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Bethan Lloyddavies</dc:creator>
  <cp:lastModifiedBy>Bethan Lloyddavies</cp:lastModifiedBy>
  <cp:lastPrinted>2024-01-09T09:00:50Z</cp:lastPrinted>
  <dcterms:created xsi:type="dcterms:W3CDTF">2023-12-27T14:39:06Z</dcterms:created>
  <dcterms:modified xsi:type="dcterms:W3CDTF">2024-01-15T16:56:25Z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0x0101001DC900B32D091A46BE41B79C4C2456F5</vt:lpwstr>
  </property>
  <property fmtid="{D5CDD505-2E9C-101B-9397-08002B2CF9AE}" pid="3" name="Objective-Id">
    <vt:lpwstr>A55254732</vt:lpwstr>
  </property>
  <property fmtid="{D5CDD505-2E9C-101B-9397-08002B2CF9AE}" pid="4" name="Objective-Title">
    <vt:lpwstr>ATISN 21970 - Doc 010 f</vt:lpwstr>
  </property>
  <property fmtid="{D5CDD505-2E9C-101B-9397-08002B2CF9AE}" pid="5" name="Objective-Description">
    <vt:lpwstr/>
  </property>
  <property fmtid="{D5CDD505-2E9C-101B-9397-08002B2CF9AE}" pid="6" name="Objective-CreationStamp">
    <vt:filetime>2024-10-08T09:41:02Z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2024-10-08T09:41:02Z</vt:filetime>
  </property>
  <property fmtid="{D5CDD505-2E9C-101B-9397-08002B2CF9AE}" pid="10" name="Objective-ModificationStamp">
    <vt:filetime>2024-10-17T08:19:28Z</vt:filetime>
  </property>
  <property fmtid="{D5CDD505-2E9C-101B-9397-08002B2CF9AE}" pid="11" name="Objective-Owner">
    <vt:lpwstr>Lee, Bethan (ECWL - Culture, Heritage and Sport - Culture)</vt:lpwstr>
  </property>
  <property fmtid="{D5CDD505-2E9C-101B-9397-08002B2CF9AE}" pid="12" name="Objective-Path">
    <vt:lpwstr>Objective Global Folder:#Business File Plan:WG Organisational Groups:Covid-19 Inquiry - Excluded File Plan Areas:Corporate Services &amp; Inspectorates (CSI) - KAS - Social Research &amp; Information Division:1 - Save:Information Rights Unit:Requests for Recorded Information:Information Requests - Freedom of Information (FoI):FOI Request - ATISN 21970 - RJ - Aberaeron Library - 25-09-2024:ATISN - Documents to be released:</vt:lpwstr>
  </property>
  <property fmtid="{D5CDD505-2E9C-101B-9397-08002B2CF9AE}" pid="13" name="Objective-Parent">
    <vt:lpwstr>ATISN - Documents to be released</vt:lpwstr>
  </property>
  <property fmtid="{D5CDD505-2E9C-101B-9397-08002B2CF9AE}" pid="14" name="Objective-State">
    <vt:lpwstr>Published</vt:lpwstr>
  </property>
  <property fmtid="{D5CDD505-2E9C-101B-9397-08002B2CF9AE}" pid="15" name="Objective-VersionId">
    <vt:lpwstr>vA100539317</vt:lpwstr>
  </property>
  <property fmtid="{D5CDD505-2E9C-101B-9397-08002B2CF9AE}" pid="16" name="Objective-Version">
    <vt:lpwstr>1.0</vt:lpwstr>
  </property>
  <property fmtid="{D5CDD505-2E9C-101B-9397-08002B2CF9AE}" pid="17" name="Objective-VersionNumber">
    <vt:r8>1</vt:r8>
  </property>
  <property fmtid="{D5CDD505-2E9C-101B-9397-08002B2CF9AE}" pid="18" name="Objective-VersionComment">
    <vt:lpwstr>First version</vt:lpwstr>
  </property>
  <property fmtid="{D5CDD505-2E9C-101B-9397-08002B2CF9AE}" pid="19" name="Objective-FileNumber">
    <vt:lpwstr/>
  </property>
  <property fmtid="{D5CDD505-2E9C-101B-9397-08002B2CF9AE}" pid="20" name="Objective-Classification">
    <vt:lpwstr>[Inherited - Official]</vt:lpwstr>
  </property>
  <property fmtid="{D5CDD505-2E9C-101B-9397-08002B2CF9AE}" pid="21" name="Objective-Caveats">
    <vt:lpwstr/>
  </property>
  <property fmtid="{D5CDD505-2E9C-101B-9397-08002B2CF9AE}" pid="22" name="Objective-Date Acquired">
    <vt:lpwstr/>
  </property>
  <property fmtid="{D5CDD505-2E9C-101B-9397-08002B2CF9AE}" pid="23" name="Objective-Official Translation">
    <vt:lpwstr/>
  </property>
  <property fmtid="{D5CDD505-2E9C-101B-9397-08002B2CF9AE}" pid="24" name="Objective-Connect Creator">
    <vt:lpwstr/>
  </property>
  <property fmtid="{D5CDD505-2E9C-101B-9397-08002B2CF9AE}" pid="25" name="Objective-Comment">
    <vt:lpwstr/>
  </property>
</Properties>
</file>