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hidePivotFieldList="1"/>
  <mc:AlternateContent xmlns:mc="http://schemas.openxmlformats.org/markup-compatibility/2006">
    <mc:Choice Requires="x15">
      <x15ac:absPath xmlns:x15ac="http://schemas.microsoft.com/office/spreadsheetml/2010/11/ac" url="D:\Users\PhillipsR3\Objective\Objects\"/>
    </mc:Choice>
  </mc:AlternateContent>
  <xr:revisionPtr revIDLastSave="0" documentId="13_ncr:1_{16C92CDA-F7D5-45CA-A20E-251AE0A1DFCA}" xr6:coauthVersionLast="47" xr6:coauthVersionMax="47" xr10:uidLastSave="{00000000-0000-0000-0000-000000000000}"/>
  <bookViews>
    <workbookView xWindow="19090" yWindow="-110" windowWidth="19420" windowHeight="10420" tabRatio="566" firstSheet="1" activeTab="1" xr2:uid="{C9973716-4100-4AE8-A3A1-689926FB375B}"/>
  </bookViews>
  <sheets>
    <sheet name="Board Dashboard" sheetId="37" state="hidden" r:id="rId1"/>
    <sheet name="Front page" sheetId="47" r:id="rId2"/>
    <sheet name="Introduction" sheetId="48" r:id="rId3"/>
    <sheet name="Notes" sheetId="49" r:id="rId4"/>
    <sheet name="Contents" sheetId="52" r:id="rId5"/>
    <sheet name="OverviewDiagram" sheetId="51" r:id="rId6"/>
    <sheet name="W3.1" sheetId="19" r:id="rId7"/>
    <sheet name="W3.2" sheetId="21" r:id="rId8"/>
    <sheet name="W3.3" sheetId="28" r:id="rId9"/>
    <sheet name="W3.4" sheetId="23" r:id="rId10"/>
    <sheet name="W3.5" sheetId="34" r:id="rId11"/>
    <sheet name="W3.6" sheetId="53" r:id="rId12"/>
    <sheet name="W2.1" sheetId="8" r:id="rId13"/>
    <sheet name="W2.2" sheetId="25" r:id="rId14"/>
    <sheet name="W2.3" sheetId="29" r:id="rId15"/>
    <sheet name="W2.4" sheetId="15" r:id="rId16"/>
    <sheet name="W2.5" sheetId="33" r:id="rId17"/>
    <sheet name="W2.6" sheetId="13" r:id="rId18"/>
    <sheet name="W2.7" sheetId="7" r:id="rId19"/>
    <sheet name="W2.8" sheetId="38" r:id="rId20"/>
    <sheet name="W1.1" sheetId="54" r:id="rId21"/>
    <sheet name="W1.2" sheetId="55" r:id="rId22"/>
    <sheet name="W1.3" sheetId="56" r:id="rId23"/>
  </sheets>
  <externalReferences>
    <externalReference r:id="rId24"/>
    <externalReference r:id="rId25"/>
  </externalReferences>
  <definedNames>
    <definedName name="a_TotalminusFgas">[1]RawData!$C$11:$AC$203</definedName>
    <definedName name="ktoe_to_TWh">'[2]B2.1'!$W$29</definedName>
    <definedName name="Status" localSheetId="4">#REF!</definedName>
    <definedName name="Status" localSheetId="1">#REF!</definedName>
    <definedName name="Status" localSheetId="2">#REF!</definedName>
    <definedName name="Stat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34" l="1"/>
  <c r="H8" i="8"/>
  <c r="H7" i="8"/>
  <c r="H7" i="13"/>
  <c r="H7" i="7"/>
  <c r="H7" i="56"/>
  <c r="C27" i="52" l="1"/>
  <c r="C26" i="52"/>
  <c r="C25" i="52"/>
  <c r="C20" i="52"/>
  <c r="C19" i="52"/>
  <c r="C18" i="52"/>
  <c r="C17" i="52"/>
  <c r="C16" i="52"/>
  <c r="C15" i="52"/>
  <c r="C14" i="52"/>
  <c r="C13" i="52"/>
  <c r="D10" i="52"/>
  <c r="D9" i="52"/>
  <c r="D8" i="52"/>
  <c r="D7" i="52"/>
  <c r="D6" i="52"/>
  <c r="D5" i="52"/>
  <c r="I12" i="8"/>
  <c r="I13" i="8" s="1"/>
  <c r="K12" i="23" l="1"/>
  <c r="H7" i="15"/>
  <c r="J19" i="33" l="1"/>
  <c r="L19" i="33" s="1"/>
  <c r="H7" i="33" s="1"/>
  <c r="J18" i="33"/>
  <c r="L18" i="33" s="1"/>
  <c r="J17" i="33"/>
  <c r="L17" i="33" s="1"/>
  <c r="J16" i="33"/>
  <c r="L16" i="33" s="1"/>
  <c r="J15" i="33"/>
  <c r="L15" i="33" s="1"/>
  <c r="J14" i="33"/>
  <c r="L14" i="33" s="1"/>
  <c r="J13" i="33"/>
  <c r="L13" i="33" s="1"/>
  <c r="J12" i="33"/>
  <c r="L12" i="33" s="1"/>
  <c r="J11" i="33"/>
  <c r="L11" i="33" s="1"/>
  <c r="I7" i="54" l="1"/>
  <c r="L13" i="54" l="1"/>
  <c r="K15" i="54"/>
  <c r="K16" i="54"/>
  <c r="K17" i="54"/>
  <c r="K18" i="54"/>
  <c r="K19" i="54"/>
  <c r="K20" i="54"/>
  <c r="K21" i="54"/>
  <c r="K22" i="54"/>
  <c r="K23" i="54"/>
  <c r="K24" i="54"/>
  <c r="K25" i="54"/>
  <c r="K26" i="54"/>
  <c r="K27" i="54"/>
  <c r="K28" i="54"/>
  <c r="K29" i="54"/>
  <c r="K30" i="54"/>
  <c r="K31" i="54"/>
  <c r="K32" i="54"/>
  <c r="K33" i="54"/>
  <c r="K34" i="54"/>
  <c r="K35" i="54"/>
  <c r="K36" i="54"/>
  <c r="K37" i="54"/>
  <c r="K14" i="54"/>
  <c r="J14" i="54"/>
  <c r="J15" i="54"/>
  <c r="J16" i="54"/>
  <c r="J17" i="54"/>
  <c r="J18" i="54"/>
  <c r="J19" i="54"/>
  <c r="J20" i="54"/>
  <c r="J21" i="54"/>
  <c r="J22" i="54"/>
  <c r="J23" i="54"/>
  <c r="J24" i="54"/>
  <c r="J25" i="54"/>
  <c r="J26" i="54"/>
  <c r="J27" i="54"/>
  <c r="J28" i="54"/>
  <c r="J29" i="54"/>
  <c r="J30" i="54"/>
  <c r="J31" i="54"/>
  <c r="J32" i="54"/>
  <c r="J33" i="54"/>
  <c r="J34" i="54"/>
  <c r="J35" i="54"/>
  <c r="J36" i="54"/>
  <c r="J37" i="54"/>
  <c r="I8" i="54" s="1"/>
  <c r="J13" i="54"/>
  <c r="C68" i="54"/>
  <c r="L37" i="54" s="1"/>
  <c r="L14" i="54" l="1"/>
  <c r="L15" i="54" s="1"/>
  <c r="L16" i="54" s="1"/>
  <c r="L17" i="54" s="1"/>
  <c r="L18" i="54" s="1"/>
  <c r="L19" i="54" s="1"/>
  <c r="L20" i="54" s="1"/>
  <c r="L21" i="54" s="1"/>
  <c r="L22" i="54" s="1"/>
  <c r="L23" i="54" s="1"/>
  <c r="L24" i="54" s="1"/>
  <c r="L25" i="54" s="1"/>
  <c r="L26" i="54" s="1"/>
  <c r="L27" i="54" s="1"/>
  <c r="L28" i="54" s="1"/>
  <c r="L29" i="54" s="1"/>
  <c r="L30" i="54" s="1"/>
  <c r="L31" i="54" s="1"/>
  <c r="L32" i="54" s="1"/>
  <c r="L33" i="54" s="1"/>
  <c r="L34" i="54" s="1"/>
  <c r="L35" i="54" s="1"/>
  <c r="L36" i="54" s="1"/>
  <c r="I3" i="54" l="1"/>
  <c r="H25" i="52" s="1"/>
  <c r="H3" i="56" l="1"/>
  <c r="H27" i="52" s="1"/>
  <c r="H3" i="55"/>
  <c r="H26" i="52" s="1"/>
  <c r="J37" i="56" l="1"/>
  <c r="I36" i="56"/>
  <c r="J33" i="56"/>
  <c r="J31" i="56"/>
  <c r="J29" i="56"/>
  <c r="I28" i="56"/>
  <c r="J25" i="56"/>
  <c r="J23" i="56"/>
  <c r="J21" i="56"/>
  <c r="I20" i="56"/>
  <c r="J17" i="56"/>
  <c r="J15" i="56"/>
  <c r="I23" i="56"/>
  <c r="J35" i="56"/>
  <c r="J34" i="56"/>
  <c r="J30" i="56"/>
  <c r="J27" i="56"/>
  <c r="J26" i="56"/>
  <c r="J22" i="56"/>
  <c r="J19" i="56"/>
  <c r="J18" i="56"/>
  <c r="J14" i="56"/>
  <c r="J36" i="55"/>
  <c r="J35" i="55"/>
  <c r="J32" i="55"/>
  <c r="J31" i="55"/>
  <c r="J28" i="55"/>
  <c r="J27" i="55"/>
  <c r="J24" i="55"/>
  <c r="J23" i="55"/>
  <c r="J20" i="55"/>
  <c r="J19" i="55"/>
  <c r="J16" i="55"/>
  <c r="J15" i="55"/>
  <c r="I37" i="55"/>
  <c r="H8" i="55" s="1"/>
  <c r="J37" i="55"/>
  <c r="J34" i="55"/>
  <c r="J33" i="55"/>
  <c r="J30" i="55"/>
  <c r="J29" i="55"/>
  <c r="J26" i="55"/>
  <c r="J25" i="55"/>
  <c r="J22" i="55"/>
  <c r="J21" i="55"/>
  <c r="J18" i="55"/>
  <c r="J17" i="55"/>
  <c r="J14" i="55"/>
  <c r="I14" i="55"/>
  <c r="H7" i="55"/>
  <c r="I7" i="55" s="1"/>
  <c r="G3" i="55" s="1"/>
  <c r="G26" i="52" s="1"/>
  <c r="I18" i="56" l="1"/>
  <c r="I34" i="56"/>
  <c r="I15" i="56"/>
  <c r="I31" i="56"/>
  <c r="I35" i="56"/>
  <c r="I14" i="56"/>
  <c r="I26" i="56"/>
  <c r="I27" i="56"/>
  <c r="I32" i="56"/>
  <c r="J16" i="56"/>
  <c r="J20" i="56"/>
  <c r="J24" i="56"/>
  <c r="J28" i="56"/>
  <c r="J32" i="56"/>
  <c r="J36" i="56"/>
  <c r="I19" i="56"/>
  <c r="I16" i="56"/>
  <c r="I24" i="56"/>
  <c r="I7" i="56"/>
  <c r="G3" i="56" s="1"/>
  <c r="G27" i="52" s="1"/>
  <c r="I17" i="56"/>
  <c r="I21" i="56"/>
  <c r="I25" i="56"/>
  <c r="I29" i="56"/>
  <c r="I33" i="56"/>
  <c r="I37" i="56"/>
  <c r="H8" i="56" s="1"/>
  <c r="I22" i="56"/>
  <c r="I30" i="56"/>
  <c r="I22" i="55"/>
  <c r="I34" i="55"/>
  <c r="I15" i="55"/>
  <c r="I19" i="55"/>
  <c r="I23" i="55"/>
  <c r="I27" i="55"/>
  <c r="I31" i="55"/>
  <c r="I35" i="55"/>
  <c r="I16" i="55"/>
  <c r="I20" i="55"/>
  <c r="I24" i="55"/>
  <c r="I28" i="55"/>
  <c r="I32" i="55"/>
  <c r="I36" i="55"/>
  <c r="I18" i="55"/>
  <c r="I26" i="55"/>
  <c r="I30" i="55"/>
  <c r="I17" i="55"/>
  <c r="I21" i="55"/>
  <c r="I25" i="55"/>
  <c r="I29" i="55"/>
  <c r="I33" i="55"/>
  <c r="I20" i="52" l="1"/>
  <c r="I19" i="52"/>
  <c r="I18" i="52"/>
  <c r="I17" i="52"/>
  <c r="I16" i="52"/>
  <c r="I15" i="52"/>
  <c r="I14" i="52"/>
  <c r="I13" i="52"/>
  <c r="J7" i="54"/>
  <c r="G3" i="54" s="1"/>
  <c r="G25" i="52" s="1"/>
  <c r="I8" i="38" l="1"/>
  <c r="H3" i="38" s="1"/>
  <c r="H20" i="52" s="1"/>
  <c r="I7" i="7"/>
  <c r="G3" i="7" s="1"/>
  <c r="G19" i="52" s="1"/>
  <c r="I8" i="7"/>
  <c r="H3" i="7" s="1"/>
  <c r="H19" i="52" s="1"/>
  <c r="I8" i="13"/>
  <c r="H3" i="13" s="1"/>
  <c r="H18" i="52" s="1"/>
  <c r="I7" i="13"/>
  <c r="I8" i="33"/>
  <c r="H3" i="33" s="1"/>
  <c r="H17" i="52" s="1"/>
  <c r="I7" i="15"/>
  <c r="G3" i="15" s="1"/>
  <c r="G16" i="52" s="1"/>
  <c r="I8" i="15"/>
  <c r="H3" i="15" s="1"/>
  <c r="H16" i="52" s="1"/>
  <c r="I8" i="29"/>
  <c r="H3" i="29" s="1"/>
  <c r="H15" i="52" s="1"/>
  <c r="I8" i="25"/>
  <c r="J29" i="25"/>
  <c r="J28" i="25"/>
  <c r="J27" i="25"/>
  <c r="J26" i="25"/>
  <c r="J25" i="25"/>
  <c r="J24" i="25"/>
  <c r="J23" i="25"/>
  <c r="J22" i="25"/>
  <c r="J21" i="25"/>
  <c r="J20" i="25"/>
  <c r="J19" i="25"/>
  <c r="J18" i="25"/>
  <c r="J17" i="25"/>
  <c r="J16" i="25"/>
  <c r="J15" i="25"/>
  <c r="J14" i="25"/>
  <c r="J13" i="25"/>
  <c r="J11" i="25"/>
  <c r="I8" i="8"/>
  <c r="I7" i="8"/>
  <c r="I14" i="8"/>
  <c r="I15" i="8" s="1"/>
  <c r="I16" i="8" s="1"/>
  <c r="I17" i="8" s="1"/>
  <c r="I18" i="8" s="1"/>
  <c r="I19" i="8" s="1"/>
  <c r="I20" i="8" s="1"/>
  <c r="I21" i="8" s="1"/>
  <c r="I22" i="8" s="1"/>
  <c r="I23" i="8" s="1"/>
  <c r="I24" i="8" s="1"/>
  <c r="I25" i="8" s="1"/>
  <c r="I26" i="8" s="1"/>
  <c r="I27" i="8" s="1"/>
  <c r="I28" i="8" s="1"/>
  <c r="I29" i="8" s="1"/>
  <c r="I30" i="8" s="1"/>
  <c r="I31" i="8" s="1"/>
  <c r="I32" i="8" s="1"/>
  <c r="I33" i="8" s="1"/>
  <c r="I34" i="8" s="1"/>
  <c r="H7" i="25" l="1"/>
  <c r="I7" i="25" s="1"/>
  <c r="G3" i="25" s="1"/>
  <c r="G14" i="52" s="1"/>
  <c r="G3" i="13"/>
  <c r="G18" i="52" s="1"/>
  <c r="H3" i="25"/>
  <c r="H3" i="8"/>
  <c r="G3" i="8"/>
  <c r="G13" i="52" s="1"/>
  <c r="H14" i="52" l="1"/>
  <c r="H13" i="52"/>
  <c r="I10" i="52"/>
  <c r="H10" i="52"/>
  <c r="G10" i="52"/>
  <c r="I9" i="52"/>
  <c r="I8" i="52"/>
  <c r="I7" i="52"/>
  <c r="I6" i="52"/>
  <c r="I5" i="52"/>
  <c r="I8" i="34" l="1"/>
  <c r="H3" i="34" s="1"/>
  <c r="H9" i="52" s="1"/>
  <c r="I7" i="34"/>
  <c r="G3" i="34" s="1"/>
  <c r="G9" i="52" s="1"/>
  <c r="K24" i="23"/>
  <c r="K23" i="23"/>
  <c r="K22" i="23"/>
  <c r="K21" i="23"/>
  <c r="K20" i="23"/>
  <c r="K19" i="23"/>
  <c r="K18" i="23"/>
  <c r="K17" i="23"/>
  <c r="K16" i="23"/>
  <c r="K15" i="23"/>
  <c r="K14" i="23"/>
  <c r="K13" i="23"/>
  <c r="I8" i="23"/>
  <c r="H3" i="23" s="1"/>
  <c r="H8" i="52" s="1"/>
  <c r="I23" i="28"/>
  <c r="H7" i="28" s="1"/>
  <c r="I8" i="28"/>
  <c r="H3" i="28" s="1"/>
  <c r="H7" i="52" s="1"/>
  <c r="I8" i="21"/>
  <c r="H3" i="21" s="1"/>
  <c r="H6" i="52" s="1"/>
  <c r="H7" i="23" l="1"/>
  <c r="I7" i="23" s="1"/>
  <c r="G3" i="23" s="1"/>
  <c r="G8" i="52" s="1"/>
  <c r="I7" i="28"/>
  <c r="G3" i="28" s="1"/>
  <c r="G7" i="52" s="1"/>
  <c r="K22" i="21"/>
  <c r="K21" i="21"/>
  <c r="K20" i="21"/>
  <c r="K19" i="21"/>
  <c r="K18" i="21"/>
  <c r="K17" i="21"/>
  <c r="K16" i="21"/>
  <c r="K15" i="21"/>
  <c r="K14" i="21"/>
  <c r="K13" i="21"/>
  <c r="K12" i="21"/>
  <c r="H3" i="19"/>
  <c r="H5" i="52" s="1"/>
  <c r="H7" i="19"/>
  <c r="G3" i="19" s="1"/>
  <c r="G5" i="52" s="1"/>
  <c r="H7" i="21" l="1"/>
  <c r="I7" i="21" s="1"/>
  <c r="G3" i="21" s="1"/>
  <c r="G6" i="52" s="1"/>
  <c r="L70" i="37"/>
  <c r="X62" i="37"/>
  <c r="T60" i="37"/>
  <c r="T52" i="37"/>
  <c r="T44" i="37"/>
  <c r="X37" i="37"/>
  <c r="V37" i="37"/>
  <c r="T35" i="37"/>
  <c r="L44" i="37"/>
  <c r="L35" i="37"/>
  <c r="P37" i="37"/>
  <c r="H37" i="37"/>
  <c r="D35" i="37"/>
  <c r="D18" i="37"/>
  <c r="L18" i="37"/>
  <c r="X54" i="37"/>
  <c r="U59" i="37"/>
  <c r="T7" i="37"/>
  <c r="S7" i="37"/>
  <c r="D10" i="37" l="1"/>
  <c r="C15" i="37" l="1"/>
  <c r="U58" i="37"/>
  <c r="X46" i="37" l="1"/>
  <c r="D44" i="37" l="1"/>
  <c r="L26" i="37" l="1"/>
  <c r="H46" i="37"/>
  <c r="H20" i="37"/>
  <c r="L10" i="37" l="1"/>
  <c r="P20" i="37"/>
  <c r="T70" i="37" l="1"/>
  <c r="M68" i="37"/>
  <c r="D70" i="37"/>
  <c r="F37" i="37"/>
  <c r="E69" i="37" l="1"/>
  <c r="E68" i="37" l="1"/>
  <c r="N37" i="37" l="1"/>
  <c r="V54" i="37"/>
  <c r="V46" i="37"/>
  <c r="P46" i="37"/>
  <c r="P28" i="37" l="1"/>
  <c r="N20" i="37"/>
  <c r="F20" i="37"/>
  <c r="P12" i="37" l="1"/>
  <c r="T57" i="37" l="1"/>
  <c r="S57" i="37"/>
  <c r="L16" i="38" l="1"/>
  <c r="K16" i="38"/>
  <c r="J16" i="38"/>
  <c r="I16" i="38"/>
  <c r="H7" i="38" l="1"/>
  <c r="I7" i="38" s="1"/>
  <c r="G3" i="38" s="1"/>
  <c r="G20" i="52" s="1"/>
  <c r="F46" i="37"/>
  <c r="I7" i="33" l="1"/>
  <c r="G3" i="33" s="1"/>
  <c r="G17" i="52" s="1"/>
  <c r="N46" i="37"/>
  <c r="D67" i="37" l="1"/>
  <c r="C67" i="37"/>
  <c r="L67" i="37"/>
  <c r="K67" i="37"/>
  <c r="T67" i="37"/>
  <c r="S67" i="37"/>
  <c r="U51" i="37"/>
  <c r="U50" i="37"/>
  <c r="T49" i="37"/>
  <c r="S49" i="37"/>
  <c r="U43" i="37"/>
  <c r="U42" i="37"/>
  <c r="T41" i="37"/>
  <c r="S41" i="37"/>
  <c r="L41" i="37"/>
  <c r="K41" i="37"/>
  <c r="L32" i="37"/>
  <c r="K32" i="37"/>
  <c r="U34" i="37"/>
  <c r="U33" i="37"/>
  <c r="T32" i="37"/>
  <c r="S32" i="37"/>
  <c r="D41" i="37"/>
  <c r="C41" i="37"/>
  <c r="D32" i="37"/>
  <c r="C32" i="37"/>
  <c r="E17" i="37"/>
  <c r="E16" i="37"/>
  <c r="D15" i="37"/>
  <c r="M25" i="37"/>
  <c r="M24" i="37"/>
  <c r="L23" i="37"/>
  <c r="K23" i="37"/>
  <c r="M17" i="37"/>
  <c r="M16" i="37"/>
  <c r="L15" i="37"/>
  <c r="K15" i="37"/>
  <c r="M9" i="37"/>
  <c r="M8" i="37"/>
  <c r="L7" i="37"/>
  <c r="K7" i="37"/>
  <c r="E9" i="37"/>
  <c r="E8" i="37"/>
  <c r="C7" i="37"/>
  <c r="M43" i="37" l="1"/>
  <c r="U68" i="37" l="1"/>
  <c r="M42" i="37"/>
  <c r="M33" i="37" l="1"/>
  <c r="L21" i="29"/>
  <c r="L18" i="29" s="1"/>
  <c r="K21" i="29"/>
  <c r="K20" i="29" s="1"/>
  <c r="J21" i="29"/>
  <c r="J18" i="29" s="1"/>
  <c r="I21" i="29"/>
  <c r="I18" i="29" s="1"/>
  <c r="E42" i="37"/>
  <c r="E33" i="37"/>
  <c r="E43" i="37" l="1"/>
  <c r="E34" i="37"/>
  <c r="M34" i="37"/>
  <c r="L14" i="29"/>
  <c r="L20" i="29"/>
  <c r="L12" i="29"/>
  <c r="L16" i="29"/>
  <c r="K12" i="29"/>
  <c r="K16" i="29"/>
  <c r="K18" i="29"/>
  <c r="K14" i="29"/>
  <c r="J20" i="29"/>
  <c r="J12" i="29"/>
  <c r="J14" i="29"/>
  <c r="J16" i="29"/>
  <c r="I20" i="29"/>
  <c r="I12" i="29"/>
  <c r="I14" i="29"/>
  <c r="I16" i="29"/>
  <c r="H7" i="29" l="1"/>
  <c r="I7" i="29" s="1"/>
  <c r="G3" i="29" s="1"/>
  <c r="G15" i="52" s="1"/>
  <c r="N28" i="37"/>
  <c r="N12" i="3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D:\Users\WilliamsL032\Objective\Objects\Data Sources Reference List.xlsx" keepAlive="1" name="Data Sources Reference List" type="5" refreshedVersion="0" new="1" background="1">
    <dbPr connection="Provider=Microsoft.ACE.OLEDB.12.0;Password=&quot;&quot;;User ID=Admin;Data Source=D:\Users\WilliamsL032\Objective\Objects\Data Sources Reference List.xlsx;Mode=Share Deny Write;Extended Properties=&quot;HDR=YES;&quot;;Jet OLEDB:System database=&quot;&quot;;Jet OLEDB:Registry Path=&quot;&quot;;Jet OLEDB:Database Password=&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Sheet1$" commandType="3"/>
  </connection>
</connections>
</file>

<file path=xl/sharedStrings.xml><?xml version="1.0" encoding="utf-8"?>
<sst xmlns="http://schemas.openxmlformats.org/spreadsheetml/2006/main" count="894" uniqueCount="330">
  <si>
    <t>Waste Sector Performance Indicators</t>
  </si>
  <si>
    <t>No.</t>
  </si>
  <si>
    <t>Policy</t>
  </si>
  <si>
    <t>Reducing Greenhouse Gas Emissions from Landfill</t>
  </si>
  <si>
    <t>Generate Renewable Energy from Waste</t>
  </si>
  <si>
    <t>Transposing the Circular Economy Package</t>
  </si>
  <si>
    <t>Indicator</t>
  </si>
  <si>
    <t>Tier</t>
  </si>
  <si>
    <t>Status</t>
  </si>
  <si>
    <t>W1.1</t>
  </si>
  <si>
    <t>W1.2</t>
  </si>
  <si>
    <t>W1.3</t>
  </si>
  <si>
    <t>W2.2</t>
  </si>
  <si>
    <t>W2.3</t>
  </si>
  <si>
    <t>BaseYear</t>
  </si>
  <si>
    <t>1990</t>
  </si>
  <si>
    <t>1995</t>
  </si>
  <si>
    <t>1998</t>
  </si>
  <si>
    <t>1999</t>
  </si>
  <si>
    <t>2000</t>
  </si>
  <si>
    <t>2001</t>
  </si>
  <si>
    <t>2002</t>
  </si>
  <si>
    <t>2003</t>
  </si>
  <si>
    <t>2004</t>
  </si>
  <si>
    <t>2005</t>
  </si>
  <si>
    <t>2006</t>
  </si>
  <si>
    <t>2007</t>
  </si>
  <si>
    <t>2008</t>
  </si>
  <si>
    <t>2009</t>
  </si>
  <si>
    <t>2010</t>
  </si>
  <si>
    <t>2011</t>
  </si>
  <si>
    <t>2012</t>
  </si>
  <si>
    <t>2013</t>
  </si>
  <si>
    <t>2014</t>
  </si>
  <si>
    <t>2015</t>
  </si>
  <si>
    <t>2016</t>
  </si>
  <si>
    <t>2017</t>
  </si>
  <si>
    <t>Total Municipal Waste Collected/Generated</t>
  </si>
  <si>
    <t>W2.4</t>
  </si>
  <si>
    <t>Total</t>
  </si>
  <si>
    <t>W2.6</t>
  </si>
  <si>
    <t>Notes:</t>
  </si>
  <si>
    <t>Trends:</t>
  </si>
  <si>
    <t>Proposal - Reducing emissions from wastewater treatment</t>
  </si>
  <si>
    <t>Desired direction of travel</t>
  </si>
  <si>
    <t>Decrease</t>
  </si>
  <si>
    <t>Council adoption of revised waste collection blueprints</t>
  </si>
  <si>
    <t>Amount of waste sent to landfill</t>
  </si>
  <si>
    <t>Increase</t>
  </si>
  <si>
    <t>Unit</t>
  </si>
  <si>
    <t>%</t>
  </si>
  <si>
    <t>MW</t>
  </si>
  <si>
    <t>W2.8</t>
  </si>
  <si>
    <t>W3.1</t>
  </si>
  <si>
    <t>W3.3</t>
  </si>
  <si>
    <t>W3.4</t>
  </si>
  <si>
    <t>W3.5</t>
  </si>
  <si>
    <t>W3.6</t>
  </si>
  <si>
    <t>Total Waste Reused/Recycled/Composted (Statutory Target)</t>
  </si>
  <si>
    <t>Percentage of Waste Reused/Recycled/Composted (Statutory Target)</t>
  </si>
  <si>
    <t>Target 2019/20 (%)</t>
  </si>
  <si>
    <t>Target 2024/25 (%)</t>
  </si>
  <si>
    <t>Total local authority municipal waste reused/recycled (proportion of total waste)</t>
  </si>
  <si>
    <t>Annual residual household waste produced per person</t>
  </si>
  <si>
    <t>kg</t>
  </si>
  <si>
    <t>Data given in kg - annual residual household waste generated per person</t>
  </si>
  <si>
    <t>Indicator based on Wales average</t>
  </si>
  <si>
    <t>Year</t>
  </si>
  <si>
    <t>W2.1</t>
  </si>
  <si>
    <t>Installed capacity for EfW</t>
  </si>
  <si>
    <t>Installed capacity for AD treatment</t>
  </si>
  <si>
    <t>Number  of projects</t>
  </si>
  <si>
    <t>Estimated capacity (MW)</t>
  </si>
  <si>
    <t>Estimated generation (GWh)</t>
  </si>
  <si>
    <t>Total capacity (MW)</t>
  </si>
  <si>
    <t>Installed capacity for biomass and CHP</t>
  </si>
  <si>
    <t>Kerbsort</t>
  </si>
  <si>
    <t>Kerbsort (Blueprint)</t>
  </si>
  <si>
    <t>Kerbsort (Non-blueprint)</t>
  </si>
  <si>
    <t>Comingled</t>
  </si>
  <si>
    <t>Comingled (with separate glass)</t>
  </si>
  <si>
    <t>Twin-stream</t>
  </si>
  <si>
    <t>Twin Stream</t>
  </si>
  <si>
    <t>% total</t>
  </si>
  <si>
    <t>Installed capacity for landfill gas capture</t>
  </si>
  <si>
    <t>Recorded data only available for years 2017 and 2018. Data for previous years calculated using below assumptions.</t>
  </si>
  <si>
    <t>GWh</t>
  </si>
  <si>
    <t>Data shows food waste separately collected by Welsh LAs that is sent to AD (Tonnes).
NB: this does not included private sector food waste unless it is collected by an LA. This could be a substantial proportion of food waste</t>
  </si>
  <si>
    <t>Notes</t>
  </si>
  <si>
    <t>Kerbside sort NOT Blueprint</t>
  </si>
  <si>
    <t>Kerbside sort Blueprint</t>
  </si>
  <si>
    <t>Twin Stream Co-mingled</t>
  </si>
  <si>
    <t>Single Stream Co-mingled</t>
  </si>
  <si>
    <t>Single Stream Co-mingled Separate glass</t>
  </si>
  <si>
    <t>Multi Stream NOT kerbside sort</t>
  </si>
  <si>
    <t>2018</t>
  </si>
  <si>
    <t>2019</t>
  </si>
  <si>
    <t>2020</t>
  </si>
  <si>
    <t>No data</t>
  </si>
  <si>
    <t>N/A</t>
  </si>
  <si>
    <t>% change from base year</t>
  </si>
  <si>
    <t>LAs collect via Blueprint Kerbside sort</t>
  </si>
  <si>
    <t>↑</t>
  </si>
  <si>
    <t>from 2017</t>
  </si>
  <si>
    <t>MW capacity for AD treatment of waste</t>
  </si>
  <si>
    <t>MW capacity for EfW treatment of waste</t>
  </si>
  <si>
    <t>MW capacity for biomass and CHP</t>
  </si>
  <si>
    <t>↓</t>
  </si>
  <si>
    <t>This is a new fund - first full year data will be available from July 2020</t>
  </si>
  <si>
    <t>MW capacity for landfill gas capture</t>
  </si>
  <si>
    <t>waste collected via kerbside sort (Blueprint)</t>
  </si>
  <si>
    <t>tonnes food waste treated by AD</t>
  </si>
  <si>
    <t>tonnes residual waste incinerated for energy recovery</t>
  </si>
  <si>
    <t>kilograms waste produced per person</t>
  </si>
  <si>
    <t>*Needs to be shown as % of total landfill capacity - NRW should have this data</t>
  </si>
  <si>
    <t>% of total food waste</t>
  </si>
  <si>
    <t>Remainder of waste not reused/recycled/composted (tonnes)</t>
  </si>
  <si>
    <t>Waste Incinerated with Energy Recovery (tonnes)</t>
  </si>
  <si>
    <t>2000/1</t>
  </si>
  <si>
    <t>2002/3</t>
  </si>
  <si>
    <t>2004/5</t>
  </si>
  <si>
    <t>Kilotonnes waste reported as landfilled at permitted facilities in Wales</t>
  </si>
  <si>
    <t>Electricity generated per megatonne waste landfilled (GWh)</t>
  </si>
  <si>
    <t>Waste sent to landfill (megatonnes)</t>
  </si>
  <si>
    <t>Data is provided in financial year up to 2005 when reporting changed to calendar year from 2005 to present.</t>
  </si>
  <si>
    <t>Construction &amp; Demolition</t>
  </si>
  <si>
    <t>Industrial</t>
  </si>
  <si>
    <t>Commercial</t>
  </si>
  <si>
    <t>Household</t>
  </si>
  <si>
    <t>Agriculture, forestry &amp; fishing</t>
  </si>
  <si>
    <t>Data includes permitted Welsh facilities only - does not include exemptions. There are ~20,000 exempt sites in Wales of unknown capacity.</t>
  </si>
  <si>
    <t>Totals exclude mining and quarrying waste which is thought to be millions of tonnes but is unreliable data as may not be waste, e.g. material extraction which is then used as infilling may or may not be constituted as waste. This is consistent with EC reporting obligations which do not report on mining and quarrying waste. Data include primary waste only - across all sectors. Secondary waste (that which has gone through waste facilities) is not reported due to double counting.</t>
  </si>
  <si>
    <t>Reducing GHG emissions from landfill</t>
  </si>
  <si>
    <t>Pathway to a Circular Economy</t>
  </si>
  <si>
    <t>since 2016</t>
  </si>
  <si>
    <t>kilotonnes waste sent to landfill</t>
  </si>
  <si>
    <t>GWh generated per megatonne waste landfilled</t>
  </si>
  <si>
    <t xml:space="preserve">No data </t>
  </si>
  <si>
    <t>tonnes waste generated</t>
  </si>
  <si>
    <t>Overall Status</t>
  </si>
  <si>
    <t>ktCO2e emitted</t>
  </si>
  <si>
    <t>% change from previous year</t>
  </si>
  <si>
    <t>Reducing GHG Emissions from landfill</t>
  </si>
  <si>
    <t>Pathway to a circular economy</t>
  </si>
  <si>
    <t>Progress since 2020</t>
  </si>
  <si>
    <t>Energy Generation in Wales report 2020</t>
  </si>
  <si>
    <t>https://gov.wales/energy-generation-wales-2020</t>
  </si>
  <si>
    <t>https://statswales.gov.wales/Catalogue/Environment-and-Countryside/Waste-Management/Local-Authority-Municipal-Waste/annualwastemanagement-by-management-year</t>
  </si>
  <si>
    <t>Wales has an ambition for zero waste to be sent to landfill by 2025. As a result, there will be a reduced role for landfill gas generation as the amount of organic waste in landfill sites reduces.</t>
  </si>
  <si>
    <t>StatsWales - Annual management of waste by management method (tonnes)</t>
  </si>
  <si>
    <t>https://statswales.gov.wales/Catalogue/Environment-and-Countryside/Waste-Management/Local-Authority-Municipal-Waste/annualresidualhouseholdwasteproducedperperson-by-localauthority</t>
  </si>
  <si>
    <t>Support provided through Circular Economy Capital Fund</t>
  </si>
  <si>
    <t>under development</t>
  </si>
  <si>
    <t xml:space="preserve">2020: </t>
  </si>
  <si>
    <t>from 2018</t>
  </si>
  <si>
    <t>from 2019</t>
  </si>
  <si>
    <t>% LA waste reused/recycled/composted</t>
  </si>
  <si>
    <t>68.2% decrease from the base year</t>
  </si>
  <si>
    <t>7.4% decrease from the base year</t>
  </si>
  <si>
    <t>73.6% decrease from the base year</t>
  </si>
  <si>
    <t>Linear trajectory to zero landfilled in 2025</t>
  </si>
  <si>
    <t xml:space="preserve">Energy from waste plants generate energy from municipal or commercial waste and excludes wood-waste only plants. </t>
  </si>
  <si>
    <t xml:space="preserve">There is debate around the availability of waste resource for energy generation in the UK, both as progress is made towards a zero-waste economy and thanks to the current ability for the UK to export waste at low cost to take advantage of excess incineration capacity in Europe. </t>
  </si>
  <si>
    <t>Proportion of LA collected food waste diverted from landfill to AD hubs for energy recovery</t>
  </si>
  <si>
    <t>Eunomia analysis suggests that, where performance is modelled using appropriate assumptions and datasets, the use of kerbside sort collection systems can result in a relatively significant climate change benefit in comparison to the equivalent performance of co-mingled systems. The benefits arise principally from:- production of more of the higher paper grades in the kerbside sort system which has a corresponding additional climate change benefit; greater use of closed loop re-processing for glass which is more beneficial in climate change terms than the open loop re-processing outlets predominantly used by co-mingled systems; a reduction in the transportation to overseas re-processors; a decrease in fuel consumption from the collection system in the kerbside sort system in comparison to the co-mingled system.</t>
  </si>
  <si>
    <t>Where mid-year change in collection system occurs, the system used at the start of the year period is recorded. Collection system will only be changed following a full year of operation, e.g. change to blueprint part-way through year will be counted as kerbside sort NOT blueprint - this is the case until the collection system has changed for a full year period.</t>
  </si>
  <si>
    <t xml:space="preserve">Treatment capacity is expected to increase over time as a result of LA incentives as detailed in W2.4 - however the current surplus capacity in existing facilities will continue to be used until (a) a large enough amount of additional food waste requires treatment (e.g. from businesses - when changes to the Environment Act Part 4 are implemented, requiring businesses to separately present their food waste for collection), or (b) when household collected waste exceeds the current available capacity, and it proves uneconomic to transport food waste outside of Wales for treatment. </t>
  </si>
  <si>
    <t xml:space="preserve">Since 2017 local authority waste makes up c.10-15% of waste landfilled. Other waste streams include commercial &amp; industrial and construction &amp; demolition waste. The total kilotonnes waste reported as landfilled at permitted facilities will include these streams. </t>
  </si>
  <si>
    <t>Estimated generation (Wh) = Time (h) * Capacity (W) * Capacity factor (%). The capacity factor is the proportion of time an energy generation project will generate for, relative to its maximum capacity. All generation has a capacity factor of less than 100 per cent, as it does not run all the time. The 10 year average capacity factor is used to calculate the generation figures for 2002-2016 (capacity factors only available 2009-18). The same method was applied to 2017 and 2018 for consistency, using a factor of 47%.</t>
  </si>
  <si>
    <t>Total waste generated was almost 11 million tonnes in 2010, with this waste dominated by construction and demolition (5.7 million tonnes). In 2016, this total had decreased to 9.8 million tonnes, with the majority of this decrease seen in construction and demolition waste (and a significant decrease also seen in household waste). In 2018 (the most recent year for which we have data), the total had further decreased to just under 9 million tonnes, with these decreases mainly resulting from decreases in industrial and commercial waste.</t>
  </si>
  <si>
    <t>https://naei.beis.gov.uk/reports/reports?section_id=3</t>
  </si>
  <si>
    <t>StatsWales - Annual residual household waste produced per person (kilograms) by local authority</t>
  </si>
  <si>
    <t>W3.2</t>
  </si>
  <si>
    <t>W2.5</t>
  </si>
  <si>
    <t>W2.7</t>
  </si>
  <si>
    <t>W1.1 Waste Sector GHG Emissions (CB1 Status)</t>
  </si>
  <si>
    <t>Installed capacity for AD increased by 6% between 2016 and 2020 (reaching 27 MW in 2020), despite a slight (1%) decrease occurring between 2018 and 2019. Whilst capacity will continue to increase over time as a result of LA incentives, there is currently surplus capacity in existing facilities which will limit increases until (a) a large enough amount of additional food waste requires treatment, e.g. from including of business waste when legislation changes to require food waste to be separates, or (b) when household collected waste exceeds the current capacity available.</t>
  </si>
  <si>
    <t>Published:</t>
  </si>
  <si>
    <r>
      <rPr>
        <b/>
        <sz val="20"/>
        <color theme="0"/>
        <rFont val="Arial"/>
        <family val="2"/>
      </rPr>
      <t>INTRODUCTION</t>
    </r>
    <r>
      <rPr>
        <sz val="12"/>
        <color theme="0"/>
        <rFont val="Arial"/>
        <family val="2"/>
      </rPr>
      <t xml:space="preserve">
</t>
    </r>
    <r>
      <rPr>
        <sz val="14"/>
        <color theme="0"/>
        <rFont val="Arial"/>
        <family val="2"/>
      </rPr>
      <t xml:space="preserve">
</t>
    </r>
    <r>
      <rPr>
        <i/>
        <sz val="14"/>
        <color theme="0"/>
        <rFont val="Arial"/>
        <family val="2"/>
      </rPr>
      <t>Please read before continuing</t>
    </r>
  </si>
  <si>
    <t>Overarching notes</t>
  </si>
  <si>
    <t>Note number</t>
  </si>
  <si>
    <t>Note</t>
  </si>
  <si>
    <t>"CB1 progress" assesses the % change over CB1. This usually covers the years 2016-2020, but may use other years if data for this time period is unavailable (e.g. 2017-2020 in the absence of 2016 data). 
For Tier 3 indicators where a desired direction of travel could not be assigned, "CB1 progress" is replaced with "total delivery over CB1" (e.g. total investment delivered during CB1, or total number of projects delivered).</t>
  </si>
  <si>
    <t xml:space="preserve">Proposals are in red text </t>
  </si>
  <si>
    <t xml:space="preserve">2020 progress relates to the anticipated contribution to the CCC’s 2020 pathway, and assesses whether or not this contribution (usually expressed as an intended emissions reduction from the base year) has been met. </t>
  </si>
  <si>
    <t>Note code</t>
  </si>
  <si>
    <t>CB1 progress</t>
  </si>
  <si>
    <t>2020 Progress [Note 3]</t>
  </si>
  <si>
    <t>Policy/proposal [Note 2]</t>
  </si>
  <si>
    <t>For full details on each policy and proposal, see the LCDP1 plan at the link below:</t>
  </si>
  <si>
    <t>https://gov.wales/sites/default/files/publications/2019-06/low-carbon-delivery-plan_1.pdf</t>
  </si>
  <si>
    <t>Overview Diagram</t>
  </si>
  <si>
    <t>Indicator number</t>
  </si>
  <si>
    <t>CB1 progress or delivery [Note 1]</t>
  </si>
  <si>
    <t>Waste Sector Policies and Proposals</t>
  </si>
  <si>
    <t>W3.1 Council adoption of revised waste collection blueprints</t>
  </si>
  <si>
    <t>W3.2 Installed capacity for AD treatment</t>
  </si>
  <si>
    <t>W3.3 Installed capacity for EfW</t>
  </si>
  <si>
    <t>W3.4 Installed capacity for biomass and CHP</t>
  </si>
  <si>
    <t>W3.5 Installed capacity for landfill gas capture</t>
  </si>
  <si>
    <t>W3.6 Support provided through Circular Economy Capital Fund</t>
  </si>
  <si>
    <t>W2.1 Amount of waste sent to landfill</t>
  </si>
  <si>
    <t>W2.3 Proportion of LA waste collected via different waste collection systems</t>
  </si>
  <si>
    <t>W2.4 Proportion of LA collected food waste diverted from landfill to AD hubs for energy recovery</t>
  </si>
  <si>
    <t>W2.5 Proportion of non-recycled LA waste incinerated for energy recovery</t>
  </si>
  <si>
    <t>W2.6 Annual residual household waste produced per person</t>
  </si>
  <si>
    <t>W2.7 Total local authority municipal waste reused/recycled (proportion of total waste)</t>
  </si>
  <si>
    <t>W2.8 Total quantity waste generated (all waste streams)</t>
  </si>
  <si>
    <t>W1.2 GHG emissions from landfill sites</t>
  </si>
  <si>
    <t>W1.3 GHG emissions from wastewater treatment</t>
  </si>
  <si>
    <t>Total delivery</t>
  </si>
  <si>
    <t xml:space="preserve">Rating </t>
  </si>
  <si>
    <t>Desired direction of travel [Note 1]</t>
  </si>
  <si>
    <t>CB1 progress [Note 1]</t>
  </si>
  <si>
    <t xml:space="preserve">Data source: </t>
  </si>
  <si>
    <t xml:space="preserve">Release date: </t>
  </si>
  <si>
    <t xml:space="preserve">External link: </t>
  </si>
  <si>
    <t xml:space="preserve">Calendar years presented here have been converted from financial years </t>
  </si>
  <si>
    <t>https://wrapcymru.org.uk/sites/default/files/2021-08/WRAP-wao-2018-report-response-summary-report.pdf</t>
  </si>
  <si>
    <t>WRAP, 2021, COL204-014 Welsh Audit Office 2018 Report Response – Summary Report</t>
  </si>
  <si>
    <t>Increasing proportion of food waste treated via anaerobic digestion will reduce the amount sent to landfill, thus increasing generation of energy from waste and reducing greenhouse gas emissions from landfill.</t>
  </si>
  <si>
    <t xml:space="preserve">Energy from waste (EfW) plants allow the energy from municipal waste to be recovered. Further capacity will allow further municipal waste to be diverted from landfill. </t>
  </si>
  <si>
    <t xml:space="preserve">While only two regions in Wales have commissioned Energy from Waste generation plants, the largest is at Trident Park in Cardiff. With a capacity of 30 MW, it has generated an estimated 15.6 GWh of electricity annually since it commissioned in 2015, 50% of which has been assumed to be renewable. Trident Park has the capacity to handle 425,000 tonnes of municipal waste a year and diverts at least 95% of residual waste produced in South Wales. The other EfW plant in Wales is the Parc Adfer in Flintshire, with an electricity capacity of 21 MW, 10.5 MW of which is classed as renewable; half of generation and capacity from this technology has been assigned to renewables, and half to fossil fuels. The 5MW Swansea Crymlyn Burrows waste incinerator in Neath Port Talbot has been decommissioned. In March 2021, the Welsh Government announced a moratorium on new Energy from Waste plants, which covered those of 10 MW or greater with immediate effect, impacting the development of future plants. </t>
  </si>
  <si>
    <t>The primary aim of waste sector policy is to reduce waste generation, rather than to generate more energy from waste – this indicator serves to track the diversion of waste from landfill, and should not be interpreted as targeting increased waste volumes to feed EfW.</t>
  </si>
  <si>
    <t xml:space="preserve">This indicator tracks how much capacity is available for treatment of waste in biomass power plants and CHP facilities. Increasing proportion of waste treated in biomass plants and CHP facilities will reduce amount going to landfill. </t>
  </si>
  <si>
    <t>Data on wood waste specifically was not available and it may be that some biomass is imported from abroad, so it is important to take caution with the interpretation that increased biomass capacity equates to increased use of Welsh wood waste.</t>
  </si>
  <si>
    <t>The desired direction of travel for this has changed as of 2022, due to a moratorium on large-scale EfW</t>
  </si>
  <si>
    <t>Indicator categorisation is based on estimated electrical capacity.</t>
  </si>
  <si>
    <t>Landfill gas (LFG) can be captured, converted and used as a renewable energy resource. Increasing proportion of landfill gas that is captured and used in renewable energy production will reduce amount released into the atmosphere. Using LFG also helps to reduce odours and other hazards associated with LFG emissions and prevents methane migrating into the atmosphere and contributing to local smog and global climate change. We want to be able to track policy measures that encourage landfill operators to capture methane by favouring landfill gas as a fuel source.</t>
  </si>
  <si>
    <t>Trends</t>
  </si>
  <si>
    <t xml:space="preserve">Notes: </t>
  </si>
  <si>
    <t>The Circular Economy Fund aims to accelerate Wales’ shift towards a circular economy by increasing demand for recycled materials, keeping resources in circulation instead of being incinerated or ending their life in a landfill, and supporting the growth of businesses operating in Wales.</t>
  </si>
  <si>
    <t>The Circular Economy Capital Fund was launched in late 2019, meaning the first funding was only delivered in 2020. As such, data on support/funding is not particularly relevant for CB1, but will be revisited when looking at CB2.</t>
  </si>
  <si>
    <t>https://gov.wales/circular-economy-fund-launches-increase-use-recycled-materials</t>
  </si>
  <si>
    <t>WG, press release</t>
  </si>
  <si>
    <t>TBD</t>
  </si>
  <si>
    <t xml:space="preserve">A key part of reducing GHG emissions from landfill is the reduction in overall waste sent to landfill, which is tracked by this indicator. </t>
  </si>
  <si>
    <t>Proportion of LA waste collected via blueprint kerbside sort waste collections</t>
  </si>
  <si>
    <t>Analysis suggests that the use of kerbside sort collection systems can result in a relatively significant climate change benefit in comparison to the equivalent performance of co-mingled systems. This indicator tracks the proportion of LA waste that is collected by this system and changes to this over time.</t>
  </si>
  <si>
    <t>As of 2018, around 40% of kerbside recycling was collected via the kerbsort blueprint collection system, up from 27% in 2015. Comingled and twin stream collections have remained steady, whilst non-blueprint kerbsort has decreased.</t>
  </si>
  <si>
    <t>CB1 progress encompasses 2016-2018</t>
  </si>
  <si>
    <t xml:space="preserve">WRAP Cymru - The Climate Change Impacts of Recycling Services in Wales: Analysis of the Climate Change Impacts of Local Authority Recycling Services </t>
  </si>
  <si>
    <t xml:space="preserve">LAs are incentivised to increase tonnage of food waste sent to AD facilities – resulting in higher recycling performance, less cost compared to residual waste gate fees, and third party income from sale of digestate/electricity. </t>
  </si>
  <si>
    <t xml:space="preserve">LA collected food waste treated via anaerobic digestion (and thus diverted from landfill) increased from 43% in 2016 to 48% in 2019 (the most recent year with available data). </t>
  </si>
  <si>
    <t>WasteDataFlow - Qu100RawDataplusReport</t>
  </si>
  <si>
    <t>LA collected residual waste incinerated for energy recovery</t>
  </si>
  <si>
    <t>Indicator to track the amount of LA collected residual waste incinerated for energy recovery.</t>
  </si>
  <si>
    <t>Household production of waste is a good indicator to track the reduction of waste created and collected at local authority level.</t>
  </si>
  <si>
    <t>Total quantity waste generated</t>
  </si>
  <si>
    <t>Waste streams</t>
  </si>
  <si>
    <t>We want to minimise the amount of waste we create as this will have a substantial impact on emissions, reducing the need for waste treatment.</t>
  </si>
  <si>
    <t>Anticipated contribution to CCC’s 2020 pathway</t>
  </si>
  <si>
    <r>
      <t>ktCO</t>
    </r>
    <r>
      <rPr>
        <vertAlign val="subscript"/>
        <sz val="9"/>
        <color theme="1"/>
        <rFont val="Arial"/>
        <family val="2"/>
      </rPr>
      <t>2</t>
    </r>
    <r>
      <rPr>
        <sz val="9"/>
        <color theme="1"/>
        <rFont val="Arial"/>
        <family val="2"/>
      </rPr>
      <t>e</t>
    </r>
  </si>
  <si>
    <t>2020 progress [Notes 3]</t>
  </si>
  <si>
    <t>% change</t>
  </si>
  <si>
    <t>Rating</t>
  </si>
  <si>
    <r>
      <t>Waste Management Emissions (ktCO</t>
    </r>
    <r>
      <rPr>
        <b/>
        <vertAlign val="subscript"/>
        <sz val="11"/>
        <color theme="1"/>
        <rFont val="Arial"/>
        <family val="2"/>
      </rPr>
      <t>2</t>
    </r>
    <r>
      <rPr>
        <b/>
        <sz val="11"/>
        <color theme="1"/>
        <rFont val="Arial"/>
        <family val="2"/>
      </rPr>
      <t>e)</t>
    </r>
  </si>
  <si>
    <t>Linear Trajectory</t>
  </si>
  <si>
    <t>2020 emissions should be 80% lower than the base year (1990)</t>
  </si>
  <si>
    <t>Waste Sector GHG Emissions</t>
  </si>
  <si>
    <t>GHG Emissions from Landfill Sites</t>
  </si>
  <si>
    <t>GHG Emissions from Wastewater Treatment</t>
  </si>
  <si>
    <r>
      <t>Landfill Emissions (ktCO</t>
    </r>
    <r>
      <rPr>
        <b/>
        <vertAlign val="subscript"/>
        <sz val="11"/>
        <color theme="1"/>
        <rFont val="Arial"/>
        <family val="2"/>
      </rPr>
      <t>2</t>
    </r>
    <r>
      <rPr>
        <b/>
        <sz val="11"/>
        <color theme="1"/>
        <rFont val="Arial"/>
        <family val="2"/>
      </rPr>
      <t>e)</t>
    </r>
  </si>
  <si>
    <r>
      <t>Wastewater Treatment Emissions (ktCO</t>
    </r>
    <r>
      <rPr>
        <b/>
        <vertAlign val="subscript"/>
        <sz val="11"/>
        <color theme="1"/>
        <rFont val="Arial"/>
        <family val="2"/>
      </rPr>
      <t>2</t>
    </r>
    <r>
      <rPr>
        <b/>
        <sz val="11"/>
        <color theme="1"/>
        <rFont val="Arial"/>
        <family val="2"/>
      </rPr>
      <t>e)</t>
    </r>
  </si>
  <si>
    <t>✖</t>
  </si>
  <si>
    <t>Indicator to track waste sub-sector GHG emissions from landfill sites.</t>
  </si>
  <si>
    <t>Indicator to track waste sub-sector GHG emissions from wastewater treatment.</t>
  </si>
  <si>
    <t xml:space="preserve">GHG emissions from landfill sites have seen a sharp decrease over time; they were 74% lower in 2020 than the base year (1990).  A large decrease (13%) was seen between 2019 and 2020, potentially linked to the COVID pandemic. Over the CB1 period (2016-2020) waste management emissions decreased by 19%. </t>
  </si>
  <si>
    <t xml:space="preserve">The desired direction of travel for this has changed as of 2022, due to a moratorium on large-scale EfW. </t>
  </si>
  <si>
    <t>Calendar years presented here have been converted from financial years</t>
  </si>
  <si>
    <t>Waste Sector - CB1 Performance Indicators</t>
  </si>
  <si>
    <t>Number of local authorities</t>
  </si>
  <si>
    <t>Landfill gas capture for energy generation per megatonne waste landfilled</t>
  </si>
  <si>
    <t>W2.2 Landfill gas capture for energy generation per megatonne waste landfilled</t>
  </si>
  <si>
    <t>Hide data from here down</t>
  </si>
  <si>
    <t>Data for Anticipated CCC Pathway Contribution (based on 2016 GHGi)</t>
  </si>
  <si>
    <t>Based on 2016 GHGI Submission</t>
  </si>
  <si>
    <t>Anticipated 2020 CCC pathway contribution</t>
  </si>
  <si>
    <t>NAEI GHG 2020 (Wales)</t>
  </si>
  <si>
    <t>Indicator context:</t>
  </si>
  <si>
    <t>Household waste per person (kg)</t>
  </si>
  <si>
    <t>% of remaining waste incinerated with energy recovery</t>
  </si>
  <si>
    <t xml:space="preserve">Total Municipal Waste Collected/ Generated (tonnes) </t>
  </si>
  <si>
    <t>Total Waste Reused/Recycled/Composted (tonnes)</t>
  </si>
  <si>
    <t>Food waste treated via anaerobic digestion (tonnes)</t>
  </si>
  <si>
    <t>"CB1 progress" covers the years 2016-2019</t>
  </si>
  <si>
    <t>Analysis undertaken by WRAP suggests that, where performance is modelled using appropriate assumptions and datasets, the use of kerbside sort collection systems can result in a relatively significant climate change benefit in comparison to the equivalent performance of co-mingled systems. The benefits arise principally from the following: -the production of more of the higher paper grades in the kerbside sort system which has a corresponding additional climate change benefit; -greater use of closed loop re-processing for glass which is more beneficial in climate change terms than the open loop re-processing outlets predominantly used by co-mingled systems; -a reduction in the transportation to overseas re-processors; -a decrease in fuel consumption from the collection system in the kerbside sort system in comparison to the co-mingled system.</t>
  </si>
  <si>
    <t>Personal communication with NRW</t>
  </si>
  <si>
    <t>Estimated heat capacity (MW)</t>
  </si>
  <si>
    <t>Estimated electricity capacity (MW)</t>
  </si>
  <si>
    <t>Kilotonnes</t>
  </si>
  <si>
    <t>"CB1 progress" covers 2016-2018</t>
  </si>
  <si>
    <r>
      <t xml:space="preserve">The diagram below summarises "CB1 progress" for each indicator in this sector. </t>
    </r>
    <r>
      <rPr>
        <b/>
        <sz val="12"/>
        <color rgb="FF00B050"/>
        <rFont val="Arial"/>
        <family val="2"/>
      </rPr>
      <t>GREEN</t>
    </r>
    <r>
      <rPr>
        <sz val="12"/>
        <color theme="0"/>
        <rFont val="Arial"/>
        <family val="2"/>
      </rPr>
      <t xml:space="preserve"> cells indicate that the desired direction of travel was met, </t>
    </r>
    <r>
      <rPr>
        <b/>
        <sz val="12"/>
        <color rgb="FFFF0000"/>
        <rFont val="Arial"/>
        <family val="2"/>
      </rPr>
      <t>RED</t>
    </r>
    <r>
      <rPr>
        <sz val="12"/>
        <color theme="0"/>
        <rFont val="Arial"/>
        <family val="2"/>
      </rPr>
      <t xml:space="preserve"> cells indicate that the desired direction of traval was not met, and </t>
    </r>
    <r>
      <rPr>
        <b/>
        <sz val="12"/>
        <color theme="7"/>
        <rFont val="Arial"/>
        <family val="2"/>
      </rPr>
      <t>AMBER</t>
    </r>
    <r>
      <rPr>
        <sz val="12"/>
        <color theme="0"/>
        <rFont val="Arial"/>
        <family val="2"/>
      </rPr>
      <t xml:space="preserve"> cells indicate that a significant trend in either direction could not be observed (</t>
    </r>
    <r>
      <rPr>
        <b/>
        <sz val="12"/>
        <color theme="0"/>
        <rFont val="Arial"/>
        <family val="2"/>
      </rPr>
      <t xml:space="preserve">using a </t>
    </r>
    <r>
      <rPr>
        <b/>
        <u/>
        <sz val="12"/>
        <color theme="0"/>
        <rFont val="Arial"/>
        <family val="2"/>
      </rPr>
      <t>5% threshold</t>
    </r>
    <r>
      <rPr>
        <b/>
        <sz val="12"/>
        <color theme="0"/>
        <rFont val="Arial"/>
        <family val="2"/>
      </rPr>
      <t xml:space="preserve"> - see "Introduction" tab</t>
    </r>
    <r>
      <rPr>
        <sz val="12"/>
        <color theme="0"/>
        <rFont val="Arial"/>
        <family val="2"/>
      </rPr>
      <t>). Grey cells mean no data available or a desired direction of travel (and thus rating) could not be assigned.</t>
    </r>
  </si>
  <si>
    <r>
      <t>Authority-wide adoption of a blueprint waste collection system (alongside meeting a 70% recycling target) is estimated to result in additional annual benefit of nearly 86 ktCO</t>
    </r>
    <r>
      <rPr>
        <vertAlign val="subscript"/>
        <sz val="9"/>
        <color theme="1"/>
        <rFont val="Arial"/>
        <family val="2"/>
      </rPr>
      <t>2</t>
    </r>
    <r>
      <rPr>
        <sz val="9"/>
        <color theme="1"/>
        <rFont val="Arial"/>
        <family val="2"/>
      </rPr>
      <t>e in comparison to existing performance. This indicator tracks the number of local authorities adopting this blueprint system over time.</t>
    </r>
  </si>
  <si>
    <r>
      <t>In the event that all authorities in Wales were to move across to the blueprint collection system, and to meet the 70% recycling target, this would result in an additional annual benefit of nearly 86 thousand tonnes CO</t>
    </r>
    <r>
      <rPr>
        <vertAlign val="subscript"/>
        <sz val="9"/>
        <color theme="1"/>
        <rFont val="Arial"/>
        <family val="2"/>
      </rPr>
      <t>2</t>
    </r>
    <r>
      <rPr>
        <sz val="9"/>
        <color theme="1"/>
        <rFont val="Arial"/>
        <family val="2"/>
      </rPr>
      <t xml:space="preserve">eq in comparison to the equivalent performance modelled using the data in WDF for 2014-15. This is the equivalent to almost 10% of the annual emissions for the whole of the waste sector for Wales in 2010. </t>
    </r>
  </si>
  <si>
    <r>
      <t>Waste Total (ktCO</t>
    </r>
    <r>
      <rPr>
        <b/>
        <vertAlign val="subscript"/>
        <sz val="7.5"/>
        <color theme="1"/>
        <rFont val="Arial"/>
        <family val="2"/>
      </rPr>
      <t>2</t>
    </r>
    <r>
      <rPr>
        <b/>
        <sz val="10"/>
        <color theme="1"/>
        <rFont val="Arial"/>
        <family val="2"/>
      </rPr>
      <t>e)</t>
    </r>
  </si>
  <si>
    <t xml:space="preserve">Household waste reported here uses a different definition to StatsWales-reported household waste. Here household waste is reported as wastes from household, e.g. kerbside collection and waste disposed at household waste sorting centres/tips. This is the most reliable information source and is updated on a quarterly basis. Agriculture, forestry &amp; fishing waste arisings is based on UK level data extrapolated to Wales using a number of assumptions - this may not be the most reliable data but makes up a small portion of total waste arisings. Construction &amp; demolition, industrial and commercial waste arisings are based on survey data, however surveys are approx. 5-yearly. Most recent data was for 2012. 2012 data is calculated using a sample matrix of types and sizes of businesses and average production of waste within 'bricks' of business sizes is calculated. For 2012, confidence limit of +/- 8% applies to industrial waste, at a max of +/-33% for construction and demolition waste. 2014 and 2016 data has been calculated by StatsWales regrossing these figures based on business population, applying % change to each brick to calculate new tonnage. 2018 figures for commercial and industrial sources will be available Feb/March 2020 and will allow back-calculations to assess how accurate re-gross values are for these years. Construction &amp; demolition sources have not been recently surveyed - aim to complete this towards end of year with reporting towards end of 2021/start of 2022. </t>
  </si>
  <si>
    <t xml:space="preserve">Limited confidence in construction &amp; demolition dataset in part stems from the susceptibility to outside influences, e.g. were the M4 relief road to go ahead, this would have produced millions of tonnes C&amp;D waste. If surveyed in this year, this would affect following years brick estimations when re-grossed. </t>
  </si>
  <si>
    <t>Natural Resources Wales - Waste generation Wales summary by sector</t>
  </si>
  <si>
    <t>Tonnes</t>
  </si>
  <si>
    <t>Indicator under development. WG are working to make the data available for this indicator where possible</t>
  </si>
  <si>
    <t>ok</t>
  </si>
  <si>
    <t>The red box surrounding data on graphs and tables indicates the years included within CB1, and therefore those included within the "CB1 progress" assessment.</t>
  </si>
  <si>
    <r>
      <t>The waste sector made up 3.1% of total Welsh emissions in 2020. 
Emissions from the waste sector have decreased over time. In 2020, the waste sector emitted a total of 1,026 ktCO</t>
    </r>
    <r>
      <rPr>
        <vertAlign val="subscript"/>
        <sz val="9"/>
        <color theme="1"/>
        <rFont val="Arial"/>
        <family val="2"/>
      </rPr>
      <t>2</t>
    </r>
    <r>
      <rPr>
        <sz val="9"/>
        <color theme="1"/>
        <rFont val="Arial"/>
        <family val="2"/>
      </rPr>
      <t>e. This is 11% less than the emissions from the previous year, potentially linked to the COVID pandemic. 
Base year emissions for the waste sector totalled 3,226 ktCO</t>
    </r>
    <r>
      <rPr>
        <vertAlign val="subscript"/>
        <sz val="9"/>
        <color theme="1"/>
        <rFont val="Arial"/>
        <family val="2"/>
      </rPr>
      <t>2</t>
    </r>
    <r>
      <rPr>
        <sz val="9"/>
        <color theme="1"/>
        <rFont val="Arial"/>
        <family val="2"/>
      </rPr>
      <t>e, and waste sector emissions are now 68% lower than the base year. Over the CB1 period (2016-2020) waste management emissions decreased by 15%. 
The waste sector has emitted a total of 5.77 MtCO</t>
    </r>
    <r>
      <rPr>
        <vertAlign val="subscript"/>
        <sz val="9"/>
        <color theme="1"/>
        <rFont val="Arial"/>
        <family val="2"/>
      </rPr>
      <t>2</t>
    </r>
    <r>
      <rPr>
        <sz val="9"/>
        <color theme="1"/>
        <rFont val="Arial"/>
        <family val="2"/>
      </rPr>
      <t>e over the first the carbon budget period.</t>
    </r>
  </si>
  <si>
    <t xml:space="preserve">Total local authority municipal waste reused/recycled has increased over recent years, reaching 65% in 2020/21 (an increase of 2% since 2016). In 2012/13, this figure was only 52%. The statutory target for 2019/20 is 64% which has been met in 2020. </t>
  </si>
  <si>
    <t>Statutory targets are in place to increase the proportion of total waste reused/recycled to 64% by 2019/20 and 70% by 2024/25; this inicator tracks progress towards these targets.</t>
  </si>
  <si>
    <t>Annual residual household waste produced per person saw a decrease of 6% between 2016 and 2020 (reaching 182kg in 2020/21) despite the 5% increase seen between 2019 and 2020.</t>
  </si>
  <si>
    <t>The proportion of LA non-recycled waste incinerated for energy recovery has increased significantly over recent years, despite a small dip in 2017. In 2016, the proportion of LA non-recycled waste incinerated for energy recovery was 68% (compared to only 10% in 2012) - by 2020, this figure had increased to 82%.</t>
  </si>
  <si>
    <t>Landfill gas capture and use as a renewable energy resource can reduce methane release to the atmosphere. The indicator tracks the amount of landfill gas captured for energy generation per megatonne of waste landfilled.</t>
  </si>
  <si>
    <t xml:space="preserve">Landfill gas generated 85 GWh electricity per megatonne of waste landfilled in 2020, a decrease of 18% from 2019. This is due to waste increasingly being diverted away from landfill, particularly organic waste, and so the amount of methane gas captured from decomposing waste is decreasing. However, between 2016 and 2020, landfill gas generated increased by 25% (although, 2016 did see the lowest value since 2009). Landfill gas generation reached a peak in 2019 when 103 GWh were generated per megatonne waste landfilled. </t>
  </si>
  <si>
    <t xml:space="preserve">There has been an increase in number of landfill gas capture facilities over time from 2002, a trend which was matched in increase in estimated capacity up until the year 2014. Since 2014 there has been a decrease in estimated electrical capacity. The reduction in capacity reflects a growing trend of increasing diversion of waste away from landfill, particularly organic waste, so the amount of methane gas captured from decomposing waste is decreasing. There were 23 landfill gas projects in Wales with a total capacity of 30MW in 2020 - the same number of projects as in 2016, but a 2.6MW decrease in capacity (8% decrease). There was no change between 2017 and 2018 in the number and total capacity of landfill gas powered generation plants, and a minimal (0.4MW) change between 2018 and 2019. </t>
  </si>
  <si>
    <t>Energy Generation in Wales reports 2016 - 2020</t>
  </si>
  <si>
    <t>This data includes electricity from biomass (including waste wood), biomass CHP plants and biomass gasification plants. In 2020, there were 50 operating projects in Wales of these types, with a total electrical capacity of 131MW and thermal capacity of 120MW (251MW total). This is a 5% decrease from the peak of 2016 (263MW).
Whilst the number of biomass and CHP projects has seen a substantial increase in recent years, electrical capacity has seen a more modest increase trend. Peak capacity was reached in 2016, however in the following year there was a 25MW decline, though an additional 10MW of electrical capacity was added in addition to existing capacity in the year 2018.</t>
  </si>
  <si>
    <t>a</t>
  </si>
  <si>
    <t>Desired direction of travel [Note 1, Note a]</t>
  </si>
  <si>
    <t>The desired direction of travel for indicators W3.3 and W3.4 has changed as of 2022, due to a moratorium on large-scale EfW</t>
  </si>
  <si>
    <t>CB1 progress encompasses 2016-2019, with data only available for 2016 and 2019.</t>
  </si>
  <si>
    <t>WRAP statistics suggest that 13 out of 22 local authorities (59%) for 2019-20 have now adopted a kerbside blueprint collection system. This is an increase from 10 in 2016.</t>
  </si>
  <si>
    <t>Sector specific notes</t>
  </si>
  <si>
    <t>There has been an overall decrease in amount of waste reported as landfilled at permitted Welsh facilities since the start of the data series, although there have been some fluctuations. In 2020, kilotonnes of waste reported in landfill facilities decreased by 12% since the previous year, however in 2021 this increased by 16%. The total amount of waste reported as landfilled at permitted facilities in 2020 was 979kt - this is a 51% decrease from 2016 (over CB1).</t>
  </si>
  <si>
    <t xml:space="preserve">The expected release date for new data for this indicator is not known. </t>
  </si>
  <si>
    <t>Indicator detailing the total GHG emissions for the waste sector, as defined in Prosperity for All; A Low Carbon Wales report. This includes emissions from landfills (W1.2), wastewater (W1.3), and other sources such as composting and anaerobic digestion.</t>
  </si>
  <si>
    <r>
      <t>Emissions from wastewater treatment have fluctuated significantly since the base year (1990), peaking at 185 ktCO</t>
    </r>
    <r>
      <rPr>
        <vertAlign val="subscript"/>
        <sz val="9"/>
        <color theme="1"/>
        <rFont val="Arial"/>
        <family val="2"/>
      </rPr>
      <t>2</t>
    </r>
    <r>
      <rPr>
        <sz val="9"/>
        <color theme="1"/>
        <rFont val="Arial"/>
        <family val="2"/>
      </rPr>
      <t>e in 2000, and reaching their lowest point in 2016 (137 ktCO</t>
    </r>
    <r>
      <rPr>
        <vertAlign val="subscript"/>
        <sz val="9"/>
        <color theme="1"/>
        <rFont val="Arial"/>
        <family val="2"/>
      </rPr>
      <t>2</t>
    </r>
    <r>
      <rPr>
        <sz val="9"/>
        <color theme="1"/>
        <rFont val="Arial"/>
        <family val="2"/>
      </rPr>
      <t xml:space="preserve">e). Over the CB1 period (2016-2020) emissions from wastewater treatment increased by 3%. However, in 2020 emissions were 7% lower than the base year. </t>
    </r>
  </si>
  <si>
    <t>Description:</t>
  </si>
  <si>
    <t xml:space="preserve">Version: </t>
  </si>
  <si>
    <t>Contact details:</t>
  </si>
  <si>
    <t>The Welsh Government has developed a comprehensive performance monitoring framework to track progress towards meeting the emissions reductions set out in Prosperity for All: A Low Carbon Wales. This workbook contains indicators relating to progress in the waste sector. These indicators track the implementation of decarbonisation policies and proposals, and the key drivers of emissions.</t>
  </si>
  <si>
    <t xml:space="preserve"> climatechange@gov.wales</t>
  </si>
  <si>
    <r>
      <rPr>
        <b/>
        <sz val="8"/>
        <color theme="0"/>
        <rFont val="Arial"/>
        <family val="2"/>
      </rPr>
      <t>Disclaimer</t>
    </r>
    <r>
      <rPr>
        <sz val="8"/>
        <color theme="0"/>
        <rFont val="Arial"/>
        <family val="2"/>
      </rPr>
      <t xml:space="preserve">
These spreadsheets have been prepared by Ricardo Energy &amp; Environment, a trading name of Ricardo-AEA Ltd under contract. Ricardo Energy &amp; Environment accepts no liability whatsoever to any third party for any loss or damage arising from any interpretation or use of the information contained in this document, or reliance on any views expressed therein. Welsh Government is looking to build on the development of the indicator sets and is looking to improve the accessibility of the underlying indicator data for future carbon budgets.</t>
    </r>
  </si>
  <si>
    <t>8th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</si>
</sst>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_);_(* \(#,##0.0\);_(* &quot;-&quot;??_);_(@_)"/>
    <numFmt numFmtId="165" formatCode="_(* #,##0_);_(* \(#,##0\);_(* &quot;-&quot;??_);_(@_)"/>
    <numFmt numFmtId="166" formatCode="_-* #,##0_-;\-* #,##0_-;_-* &quot;-&quot;??_-;_-@_-"/>
    <numFmt numFmtId="167" formatCode="0.0"/>
    <numFmt numFmtId="168" formatCode="&quot;£&quot;#,##0"/>
    <numFmt numFmtId="169" formatCode="#,##0_ ;\-#,##0\ "/>
  </numFmts>
  <fonts count="69" x14ac:knownFonts="1">
    <font>
      <sz val="12"/>
      <color theme="1"/>
      <name val="Arial"/>
      <family val="2"/>
    </font>
    <font>
      <b/>
      <sz val="12"/>
      <color theme="1"/>
      <name val="Arial"/>
      <family val="2"/>
    </font>
    <font>
      <sz val="11"/>
      <color theme="1"/>
      <name val="Arial"/>
      <family val="2"/>
    </font>
    <font>
      <sz val="10"/>
      <color theme="1"/>
      <name val="Arial"/>
      <family val="2"/>
    </font>
    <font>
      <b/>
      <sz val="10"/>
      <color theme="1"/>
      <name val="Arial"/>
      <family val="2"/>
    </font>
    <font>
      <sz val="9"/>
      <color theme="1"/>
      <name val="Arial"/>
      <family val="2"/>
    </font>
    <font>
      <b/>
      <sz val="9"/>
      <color theme="1"/>
      <name val="Arial"/>
      <family val="2"/>
    </font>
    <font>
      <sz val="10"/>
      <color rgb="FF000000"/>
      <name val="Tahoma"/>
      <family val="2"/>
    </font>
    <font>
      <sz val="10"/>
      <color rgb="FF000000"/>
      <name val="Arial"/>
      <family val="2"/>
    </font>
    <font>
      <sz val="12"/>
      <color theme="1"/>
      <name val="Arial"/>
      <family val="2"/>
    </font>
    <font>
      <b/>
      <sz val="14"/>
      <color theme="1"/>
      <name val="Arial"/>
      <family val="2"/>
    </font>
    <font>
      <b/>
      <i/>
      <sz val="9"/>
      <color theme="1"/>
      <name val="Arial"/>
      <family val="2"/>
    </font>
    <font>
      <sz val="11"/>
      <color theme="1"/>
      <name val="Calibri"/>
      <family val="2"/>
      <scheme val="minor"/>
    </font>
    <font>
      <sz val="9"/>
      <color rgb="FF000000"/>
      <name val="Arial"/>
      <family val="2"/>
    </font>
    <font>
      <b/>
      <sz val="11"/>
      <color theme="1"/>
      <name val="Arial"/>
      <family val="2"/>
    </font>
    <font>
      <u/>
      <sz val="12"/>
      <color theme="10"/>
      <name val="Arial"/>
      <family val="2"/>
    </font>
    <font>
      <u/>
      <sz val="10"/>
      <color theme="10"/>
      <name val="Arial"/>
      <family val="2"/>
    </font>
    <font>
      <b/>
      <i/>
      <sz val="10"/>
      <color theme="1"/>
      <name val="Arial"/>
      <family val="2"/>
    </font>
    <font>
      <b/>
      <i/>
      <sz val="11"/>
      <color theme="1"/>
      <name val="Arial"/>
      <family val="2"/>
    </font>
    <font>
      <sz val="8.5"/>
      <color rgb="FF000000"/>
      <name val="Arial"/>
      <family val="2"/>
    </font>
    <font>
      <sz val="10"/>
      <name val="Arial"/>
      <family val="2"/>
    </font>
    <font>
      <sz val="8"/>
      <name val="Arial"/>
      <family val="2"/>
    </font>
    <font>
      <sz val="8"/>
      <color theme="1"/>
      <name val="Arial"/>
      <family val="2"/>
    </font>
    <font>
      <b/>
      <sz val="9"/>
      <name val="Arial"/>
      <family val="2"/>
    </font>
    <font>
      <u/>
      <sz val="10"/>
      <color indexed="12"/>
      <name val="Arial"/>
      <family val="2"/>
    </font>
    <font>
      <sz val="10"/>
      <color indexed="8"/>
      <name val="Arial"/>
      <family val="2"/>
    </font>
    <font>
      <sz val="9"/>
      <color theme="0"/>
      <name val="Arial"/>
      <family val="2"/>
    </font>
    <font>
      <b/>
      <i/>
      <sz val="12"/>
      <color theme="1"/>
      <name val="Arial"/>
      <family val="2"/>
    </font>
    <font>
      <sz val="12"/>
      <color rgb="FFFF0000"/>
      <name val="Arial"/>
      <family val="2"/>
    </font>
    <font>
      <b/>
      <sz val="8.5"/>
      <color rgb="FF000000"/>
      <name val="Arial"/>
      <family val="2"/>
    </font>
    <font>
      <sz val="11"/>
      <color rgb="FFFF0000"/>
      <name val="Arial"/>
      <family val="2"/>
    </font>
    <font>
      <b/>
      <sz val="22"/>
      <color theme="1"/>
      <name val="Arial"/>
      <family val="2"/>
    </font>
    <font>
      <b/>
      <sz val="12"/>
      <color theme="0"/>
      <name val="Arial"/>
      <family val="2"/>
    </font>
    <font>
      <sz val="10"/>
      <color rgb="FF000000"/>
      <name val="Calibri"/>
      <family val="2"/>
    </font>
    <font>
      <u/>
      <sz val="11"/>
      <color theme="10"/>
      <name val="Calibri"/>
      <family val="2"/>
      <scheme val="minor"/>
    </font>
    <font>
      <sz val="10"/>
      <color theme="1"/>
      <name val="Calibri"/>
      <family val="2"/>
      <scheme val="minor"/>
    </font>
    <font>
      <sz val="8.5"/>
      <name val="Arial"/>
      <family val="2"/>
    </font>
    <font>
      <sz val="14"/>
      <color theme="1"/>
      <name val="Arial"/>
      <family val="2"/>
    </font>
    <font>
      <sz val="10"/>
      <name val="Calibri"/>
      <family val="2"/>
      <scheme val="minor"/>
    </font>
    <font>
      <i/>
      <sz val="10"/>
      <color theme="7"/>
      <name val="Calibri"/>
      <family val="2"/>
      <scheme val="minor"/>
    </font>
    <font>
      <b/>
      <sz val="14"/>
      <color theme="0"/>
      <name val="Arial"/>
      <family val="2"/>
    </font>
    <font>
      <sz val="12"/>
      <color theme="0"/>
      <name val="Arial"/>
      <family val="2"/>
    </font>
    <font>
      <b/>
      <sz val="20"/>
      <color theme="0"/>
      <name val="Arial"/>
      <family val="2"/>
    </font>
    <font>
      <sz val="14"/>
      <color theme="0"/>
      <name val="Arial"/>
      <family val="2"/>
    </font>
    <font>
      <i/>
      <sz val="14"/>
      <color theme="0"/>
      <name val="Arial"/>
      <family val="2"/>
    </font>
    <font>
      <b/>
      <sz val="12"/>
      <color theme="8"/>
      <name val="Arial"/>
      <family val="2"/>
    </font>
    <font>
      <b/>
      <sz val="10"/>
      <color theme="0"/>
      <name val="Arial"/>
      <family val="2"/>
    </font>
    <font>
      <sz val="12"/>
      <name val="Arial"/>
      <family val="2"/>
    </font>
    <font>
      <sz val="9"/>
      <name val="Arial"/>
      <family val="2"/>
    </font>
    <font>
      <b/>
      <sz val="9"/>
      <color rgb="FF000000"/>
      <name val="Arial"/>
      <family val="2"/>
    </font>
    <font>
      <i/>
      <u/>
      <sz val="12"/>
      <color theme="10"/>
      <name val="Arial"/>
      <family val="2"/>
    </font>
    <font>
      <sz val="18"/>
      <color theme="0"/>
      <name val="Arial"/>
      <family val="2"/>
    </font>
    <font>
      <b/>
      <sz val="12"/>
      <color rgb="FF00B050"/>
      <name val="Arial"/>
      <family val="2"/>
    </font>
    <font>
      <b/>
      <sz val="12"/>
      <color rgb="FFFF0000"/>
      <name val="Arial"/>
      <family val="2"/>
    </font>
    <font>
      <b/>
      <sz val="12"/>
      <color theme="7"/>
      <name val="Arial"/>
      <family val="2"/>
    </font>
    <font>
      <b/>
      <u/>
      <sz val="12"/>
      <color theme="0"/>
      <name val="Arial"/>
      <family val="2"/>
    </font>
    <font>
      <b/>
      <sz val="48"/>
      <color theme="0"/>
      <name val="Arial"/>
      <family val="2"/>
    </font>
    <font>
      <u/>
      <sz val="9"/>
      <color theme="10"/>
      <name val="Arial"/>
      <family val="2"/>
    </font>
    <font>
      <b/>
      <sz val="48"/>
      <color rgb="FFFFFFFF"/>
      <name val="Arial"/>
      <family val="2"/>
    </font>
    <font>
      <b/>
      <sz val="10"/>
      <color rgb="FF000000"/>
      <name val="Arial"/>
      <family val="2"/>
    </font>
    <font>
      <vertAlign val="subscript"/>
      <sz val="9"/>
      <color theme="1"/>
      <name val="Arial"/>
      <family val="2"/>
    </font>
    <font>
      <b/>
      <vertAlign val="subscript"/>
      <sz val="11"/>
      <color theme="1"/>
      <name val="Arial"/>
      <family val="2"/>
    </font>
    <font>
      <sz val="18"/>
      <color theme="1"/>
      <name val="Segoe UI Symbol"/>
      <family val="2"/>
    </font>
    <font>
      <sz val="14"/>
      <color theme="1"/>
      <name val="Segoe UI Symbol"/>
      <family val="2"/>
    </font>
    <font>
      <b/>
      <i/>
      <sz val="9"/>
      <color rgb="FFFF0000"/>
      <name val="Arial"/>
      <family val="2"/>
    </font>
    <font>
      <b/>
      <sz val="9"/>
      <color rgb="FFFF0000"/>
      <name val="Arial"/>
      <family val="2"/>
    </font>
    <font>
      <b/>
      <vertAlign val="subscript"/>
      <sz val="7.5"/>
      <color theme="1"/>
      <name val="Arial"/>
      <family val="2"/>
    </font>
    <font>
      <sz val="8"/>
      <color theme="0"/>
      <name val="Arial"/>
      <family val="2"/>
    </font>
    <font>
      <b/>
      <sz val="8"/>
      <color theme="0"/>
      <name val="Arial"/>
      <family val="2"/>
    </font>
  </fonts>
  <fills count="3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0F0F0"/>
      </patternFill>
    </fill>
    <fill>
      <patternFill patternType="solid">
        <fgColor rgb="FFFFFFFF"/>
      </patternFill>
    </fill>
    <fill>
      <patternFill patternType="solid">
        <fgColor theme="8" tint="0.59999389629810485"/>
        <bgColor indexed="64"/>
      </patternFill>
    </fill>
    <fill>
      <patternFill patternType="solid">
        <fgColor theme="7"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rgb="FFE4E4E4"/>
        <bgColor indexed="64"/>
      </patternFill>
    </fill>
    <fill>
      <patternFill patternType="solid">
        <fgColor theme="9" tint="0.39997558519241921"/>
        <bgColor indexed="64"/>
      </patternFill>
    </fill>
    <fill>
      <patternFill patternType="solid">
        <fgColor rgb="FFFFA7A7"/>
        <bgColor indexed="64"/>
      </patternFill>
    </fill>
    <fill>
      <patternFill patternType="solid">
        <fgColor theme="2"/>
        <bgColor indexed="64"/>
      </patternFill>
    </fill>
    <fill>
      <patternFill patternType="solid">
        <fgColor rgb="FFFF00FF"/>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1" tint="0.34998626667073579"/>
        <bgColor indexed="64"/>
      </patternFill>
    </fill>
    <fill>
      <patternFill patternType="solid">
        <fgColor theme="8" tint="0.39997558519241921"/>
        <bgColor indexed="64"/>
      </patternFill>
    </fill>
    <fill>
      <patternFill patternType="solid">
        <fgColor theme="8" tint="0.39997558519241921"/>
        <bgColor rgb="FF000000"/>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theme="4" tint="0.79998168889431442"/>
      </patternFill>
    </fill>
    <fill>
      <patternFill patternType="solid">
        <fgColor theme="0"/>
        <bgColor theme="4" tint="0.79998168889431442"/>
      </patternFill>
    </fill>
    <fill>
      <patternFill patternType="solid">
        <fgColor rgb="FF00206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auto="1"/>
      </left>
      <right style="thin">
        <color auto="1"/>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top style="thin">
        <color indexed="64"/>
      </top>
      <bottom style="thin">
        <color indexed="64"/>
      </bottom>
      <diagonal/>
    </border>
  </borders>
  <cellStyleXfs count="20">
    <xf numFmtId="0" fontId="0" fillId="0" borderId="0"/>
    <xf numFmtId="9" fontId="9" fillId="0" borderId="0" applyFont="0" applyFill="0" applyBorder="0" applyAlignment="0" applyProtection="0"/>
    <xf numFmtId="0" fontId="12" fillId="0" borderId="0"/>
    <xf numFmtId="43" fontId="12" fillId="0" borderId="0" applyFont="0" applyFill="0" applyBorder="0" applyAlignment="0" applyProtection="0"/>
    <xf numFmtId="0" fontId="15" fillId="0" borderId="0" applyNumberFormat="0" applyFill="0" applyBorder="0" applyAlignment="0" applyProtection="0"/>
    <xf numFmtId="0" fontId="20" fillId="0" borderId="0"/>
    <xf numFmtId="0" fontId="24" fillId="0" borderId="0" applyNumberFormat="0" applyFill="0" applyBorder="0" applyAlignment="0" applyProtection="0">
      <alignment vertical="top"/>
      <protection locked="0"/>
    </xf>
    <xf numFmtId="0" fontId="25" fillId="0" borderId="0">
      <alignment vertical="top"/>
    </xf>
    <xf numFmtId="43"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33" fillId="0" borderId="0">
      <alignment vertical="top"/>
    </xf>
    <xf numFmtId="9" fontId="33" fillId="0" borderId="0" applyFont="0" applyFill="0" applyBorder="0" applyAlignment="0" applyProtection="0">
      <alignment vertical="top"/>
    </xf>
    <xf numFmtId="0" fontId="20" fillId="0" borderId="0"/>
    <xf numFmtId="0" fontId="34" fillId="0" borderId="0" applyNumberFormat="0" applyFill="0" applyBorder="0" applyAlignment="0" applyProtection="0"/>
    <xf numFmtId="0" fontId="35" fillId="0" borderId="0"/>
    <xf numFmtId="43" fontId="9" fillId="0" borderId="0" applyFont="0" applyFill="0" applyBorder="0" applyAlignment="0" applyProtection="0"/>
    <xf numFmtId="0" fontId="38" fillId="18" borderId="0" applyNumberFormat="0" applyFont="0" applyBorder="0" applyAlignment="0" applyProtection="0"/>
    <xf numFmtId="0" fontId="39" fillId="0" borderId="0" applyNumberFormat="0" applyBorder="0" applyAlignment="0" applyProtection="0"/>
  </cellStyleXfs>
  <cellXfs count="599">
    <xf numFmtId="0" fontId="0" fillId="0" borderId="0" xfId="0"/>
    <xf numFmtId="0" fontId="3" fillId="0" borderId="0" xfId="0" applyFont="1"/>
    <xf numFmtId="0" fontId="0" fillId="0" borderId="0" xfId="0" applyFill="1" applyBorder="1"/>
    <xf numFmtId="0" fontId="0" fillId="3" borderId="0" xfId="0" applyFill="1" applyBorder="1"/>
    <xf numFmtId="0" fontId="0" fillId="0" borderId="0" xfId="0" applyBorder="1"/>
    <xf numFmtId="3" fontId="7" fillId="0" borderId="0" xfId="0" applyNumberFormat="1" applyFont="1" applyFill="1" applyBorder="1" applyAlignment="1">
      <alignment horizontal="right" vertical="top"/>
    </xf>
    <xf numFmtId="0" fontId="0" fillId="5" borderId="8" xfId="0" applyFill="1" applyBorder="1"/>
    <xf numFmtId="0" fontId="0" fillId="5" borderId="5" xfId="0" applyFill="1" applyBorder="1"/>
    <xf numFmtId="0" fontId="0" fillId="5" borderId="10" xfId="0" applyFill="1" applyBorder="1"/>
    <xf numFmtId="0" fontId="0" fillId="5" borderId="13" xfId="0" applyFill="1" applyBorder="1"/>
    <xf numFmtId="0" fontId="5" fillId="0" borderId="0" xfId="0" applyFont="1"/>
    <xf numFmtId="0" fontId="0" fillId="0" borderId="0" xfId="0" applyAlignment="1">
      <alignment horizontal="left"/>
    </xf>
    <xf numFmtId="0" fontId="3" fillId="0" borderId="0" xfId="0" applyFont="1" applyBorder="1" applyAlignment="1">
      <alignment horizontal="left"/>
    </xf>
    <xf numFmtId="0" fontId="3" fillId="0" borderId="0" xfId="0" applyFont="1" applyAlignment="1">
      <alignment horizontal="left"/>
    </xf>
    <xf numFmtId="0" fontId="5" fillId="0" borderId="0" xfId="0" applyFont="1" applyAlignment="1">
      <alignment wrapText="1"/>
    </xf>
    <xf numFmtId="0" fontId="0" fillId="3" borderId="12" xfId="0" applyFill="1" applyBorder="1"/>
    <xf numFmtId="0" fontId="3" fillId="3" borderId="12" xfId="0" applyFont="1" applyFill="1" applyBorder="1"/>
    <xf numFmtId="0" fontId="3" fillId="3" borderId="5" xfId="0" applyFont="1" applyFill="1" applyBorder="1"/>
    <xf numFmtId="0" fontId="0" fillId="3" borderId="11" xfId="0" applyFill="1" applyBorder="1"/>
    <xf numFmtId="0" fontId="0" fillId="3" borderId="13" xfId="0" applyFill="1" applyBorder="1"/>
    <xf numFmtId="0" fontId="22" fillId="0" borderId="0" xfId="0" applyFont="1" applyAlignment="1">
      <alignment horizontal="left"/>
    </xf>
    <xf numFmtId="0" fontId="11" fillId="0" borderId="0" xfId="0" applyFont="1" applyAlignment="1">
      <alignment horizontal="right"/>
    </xf>
    <xf numFmtId="0" fontId="0" fillId="5" borderId="0" xfId="0" applyFill="1" applyBorder="1"/>
    <xf numFmtId="0" fontId="0" fillId="5" borderId="0" xfId="0" applyFill="1" applyBorder="1" applyAlignment="1">
      <alignment horizontal="center"/>
    </xf>
    <xf numFmtId="0" fontId="2" fillId="2" borderId="0" xfId="0" applyFont="1" applyFill="1" applyBorder="1"/>
    <xf numFmtId="0" fontId="2" fillId="0" borderId="0" xfId="0" applyFont="1" applyFill="1" applyBorder="1"/>
    <xf numFmtId="0" fontId="0" fillId="5" borderId="11" xfId="0" applyFill="1" applyBorder="1"/>
    <xf numFmtId="0" fontId="0" fillId="5" borderId="12" xfId="0" applyFill="1" applyBorder="1"/>
    <xf numFmtId="0" fontId="0" fillId="5" borderId="7" xfId="0" applyFill="1" applyBorder="1"/>
    <xf numFmtId="0" fontId="11" fillId="5" borderId="1" xfId="0" applyFont="1" applyFill="1" applyBorder="1"/>
    <xf numFmtId="0" fontId="2" fillId="0" borderId="0" xfId="0" applyFont="1" applyBorder="1"/>
    <xf numFmtId="0" fontId="0" fillId="5" borderId="9" xfId="0" applyFill="1" applyBorder="1"/>
    <xf numFmtId="0" fontId="3" fillId="0" borderId="0" xfId="0" applyFont="1" applyFill="1" applyBorder="1" applyAlignment="1">
      <alignment horizontal="right"/>
    </xf>
    <xf numFmtId="2" fontId="4" fillId="0" borderId="0" xfId="0" applyNumberFormat="1" applyFont="1" applyFill="1" applyBorder="1"/>
    <xf numFmtId="0" fontId="2" fillId="0" borderId="0" xfId="0" applyFont="1" applyFill="1" applyBorder="1" applyAlignment="1">
      <alignment horizontal="center"/>
    </xf>
    <xf numFmtId="0" fontId="3" fillId="0" borderId="0" xfId="0" applyFont="1" applyFill="1" applyBorder="1" applyAlignment="1">
      <alignment wrapText="1"/>
    </xf>
    <xf numFmtId="0" fontId="28" fillId="0" borderId="0" xfId="0" applyFont="1"/>
    <xf numFmtId="0" fontId="5" fillId="3" borderId="1" xfId="0" applyFont="1" applyFill="1" applyBorder="1" applyAlignment="1">
      <alignment horizontal="center" vertical="center"/>
    </xf>
    <xf numFmtId="0" fontId="0" fillId="5" borderId="15" xfId="0" applyFill="1" applyBorder="1"/>
    <xf numFmtId="0" fontId="30" fillId="0" borderId="0" xfId="0" applyFont="1"/>
    <xf numFmtId="0" fontId="22" fillId="0" borderId="0" xfId="0" applyFont="1" applyAlignment="1">
      <alignment horizontal="left" wrapText="1"/>
    </xf>
    <xf numFmtId="9" fontId="0" fillId="3" borderId="8" xfId="0" applyNumberFormat="1" applyFont="1" applyFill="1" applyBorder="1" applyAlignment="1">
      <alignment horizontal="left"/>
    </xf>
    <xf numFmtId="9" fontId="0" fillId="3" borderId="12" xfId="0" applyNumberFormat="1" applyFont="1" applyFill="1" applyBorder="1" applyAlignment="1">
      <alignment horizontal="left"/>
    </xf>
    <xf numFmtId="0" fontId="3" fillId="3" borderId="5" xfId="0" applyFont="1" applyFill="1" applyBorder="1" applyAlignment="1">
      <alignment horizontal="left"/>
    </xf>
    <xf numFmtId="9" fontId="0" fillId="3" borderId="0" xfId="0" applyNumberFormat="1" applyFont="1" applyFill="1" applyBorder="1" applyAlignment="1">
      <alignment horizontal="left"/>
    </xf>
    <xf numFmtId="9" fontId="0" fillId="3" borderId="9" xfId="0" applyNumberFormat="1" applyFont="1" applyFill="1" applyBorder="1" applyAlignment="1">
      <alignment horizontal="left"/>
    </xf>
    <xf numFmtId="9" fontId="0" fillId="3" borderId="11" xfId="0" applyNumberFormat="1" applyFont="1" applyFill="1" applyBorder="1" applyAlignment="1">
      <alignment horizontal="left"/>
    </xf>
    <xf numFmtId="0" fontId="3" fillId="3" borderId="7" xfId="0" applyFont="1" applyFill="1" applyBorder="1" applyAlignment="1">
      <alignment horizontal="left"/>
    </xf>
    <xf numFmtId="0" fontId="0" fillId="5" borderId="0" xfId="0" applyFill="1"/>
    <xf numFmtId="9" fontId="0" fillId="3" borderId="10" xfId="0" applyNumberFormat="1" applyFont="1" applyFill="1" applyBorder="1" applyAlignment="1">
      <alignment horizontal="left"/>
    </xf>
    <xf numFmtId="46" fontId="0" fillId="3" borderId="12" xfId="0" applyNumberFormat="1" applyFont="1" applyFill="1" applyBorder="1" applyAlignment="1">
      <alignment horizontal="left"/>
    </xf>
    <xf numFmtId="0" fontId="1" fillId="3" borderId="12" xfId="0" applyNumberFormat="1" applyFont="1" applyFill="1" applyBorder="1" applyAlignment="1">
      <alignment horizontal="right"/>
    </xf>
    <xf numFmtId="0" fontId="2" fillId="3" borderId="9" xfId="0" applyFont="1" applyFill="1" applyBorder="1" applyAlignment="1">
      <alignment horizontal="center"/>
    </xf>
    <xf numFmtId="3" fontId="0" fillId="3" borderId="12" xfId="0" applyNumberFormat="1" applyFill="1" applyBorder="1" applyAlignment="1">
      <alignment horizontal="left"/>
    </xf>
    <xf numFmtId="0" fontId="32" fillId="11" borderId="1" xfId="4" applyFont="1" applyFill="1" applyBorder="1" applyAlignment="1">
      <alignment horizontal="center" vertical="center"/>
    </xf>
    <xf numFmtId="1" fontId="17" fillId="5" borderId="0" xfId="0" applyNumberFormat="1" applyFont="1" applyFill="1" applyBorder="1" applyAlignment="1">
      <alignment horizontal="center"/>
    </xf>
    <xf numFmtId="0" fontId="1" fillId="5" borderId="0" xfId="0" applyFont="1" applyFill="1" applyBorder="1" applyAlignment="1">
      <alignment horizontal="center"/>
    </xf>
    <xf numFmtId="0" fontId="4" fillId="5" borderId="0" xfId="0" applyFont="1" applyFill="1" applyBorder="1" applyAlignment="1">
      <alignment horizontal="center" vertical="center" wrapText="1"/>
    </xf>
    <xf numFmtId="0" fontId="3" fillId="5" borderId="0" xfId="0" applyFont="1" applyFill="1" applyBorder="1" applyAlignment="1">
      <alignment horizontal="center"/>
    </xf>
    <xf numFmtId="9" fontId="0" fillId="5" borderId="0" xfId="0" applyNumberFormat="1" applyFont="1" applyFill="1" applyBorder="1" applyAlignment="1">
      <alignment horizontal="left"/>
    </xf>
    <xf numFmtId="0" fontId="3" fillId="5" borderId="0" xfId="0" applyFont="1" applyFill="1" applyBorder="1" applyAlignment="1">
      <alignment horizontal="left"/>
    </xf>
    <xf numFmtId="0" fontId="6"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 fillId="5" borderId="0" xfId="0" applyNumberFormat="1" applyFont="1" applyFill="1" applyBorder="1" applyAlignment="1">
      <alignment horizontal="right"/>
    </xf>
    <xf numFmtId="0" fontId="2" fillId="5" borderId="0" xfId="0" applyFont="1" applyFill="1" applyBorder="1" applyAlignment="1">
      <alignment horizontal="center" wrapText="1"/>
    </xf>
    <xf numFmtId="0" fontId="0" fillId="3" borderId="0" xfId="0" applyFill="1"/>
    <xf numFmtId="0" fontId="5" fillId="3" borderId="0" xfId="0" applyFont="1" applyFill="1" applyBorder="1"/>
    <xf numFmtId="0" fontId="6" fillId="3" borderId="1" xfId="0" applyFont="1" applyFill="1" applyBorder="1" applyAlignment="1">
      <alignment horizontal="center" vertical="center" wrapText="1"/>
    </xf>
    <xf numFmtId="0" fontId="2" fillId="0" borderId="0" xfId="0" applyFont="1" applyBorder="1" applyAlignment="1">
      <alignment horizontal="center"/>
    </xf>
    <xf numFmtId="0" fontId="0" fillId="0" borderId="7" xfId="0" applyBorder="1"/>
    <xf numFmtId="1" fontId="37" fillId="3" borderId="8" xfId="0" applyNumberFormat="1" applyFont="1" applyFill="1" applyBorder="1" applyAlignment="1"/>
    <xf numFmtId="0" fontId="30" fillId="0" borderId="0" xfId="0" applyFont="1" applyAlignment="1">
      <alignment vertical="top" wrapText="1"/>
    </xf>
    <xf numFmtId="0" fontId="30" fillId="0" borderId="0" xfId="0" applyFont="1" applyAlignment="1">
      <alignment vertical="top"/>
    </xf>
    <xf numFmtId="0" fontId="2" fillId="0" borderId="1" xfId="0" applyFont="1" applyBorder="1" applyAlignment="1">
      <alignment horizontal="center" vertical="center"/>
    </xf>
    <xf numFmtId="0" fontId="0" fillId="0" borderId="0" xfId="0" applyAlignment="1">
      <alignment horizontal="center"/>
    </xf>
    <xf numFmtId="0" fontId="5" fillId="19" borderId="1" xfId="0" applyFont="1" applyFill="1" applyBorder="1" applyAlignment="1">
      <alignment horizontal="center" vertical="center" wrapText="1"/>
    </xf>
    <xf numFmtId="0" fontId="5" fillId="19" borderId="6" xfId="0" applyFont="1" applyFill="1" applyBorder="1" applyAlignment="1">
      <alignment horizontal="center" vertical="center" wrapText="1"/>
    </xf>
    <xf numFmtId="0" fontId="5" fillId="20" borderId="1" xfId="0" applyFont="1" applyFill="1" applyBorder="1" applyAlignment="1">
      <alignment horizontal="center" vertical="center" wrapText="1"/>
    </xf>
    <xf numFmtId="0" fontId="5" fillId="20" borderId="6" xfId="0" applyFont="1" applyFill="1" applyBorder="1" applyAlignment="1">
      <alignment horizontal="center" vertical="center" wrapText="1"/>
    </xf>
    <xf numFmtId="0" fontId="0" fillId="3" borderId="1" xfId="0" applyFill="1" applyBorder="1" applyAlignment="1">
      <alignment horizontal="center"/>
    </xf>
    <xf numFmtId="0" fontId="11" fillId="5" borderId="1" xfId="0" applyFont="1" applyFill="1" applyBorder="1" applyAlignment="1">
      <alignment horizontal="left" vertical="top"/>
    </xf>
    <xf numFmtId="0" fontId="28" fillId="5" borderId="0" xfId="0" applyFont="1" applyFill="1"/>
    <xf numFmtId="0" fontId="45" fillId="5" borderId="0" xfId="0" applyFont="1" applyFill="1"/>
    <xf numFmtId="0" fontId="0" fillId="5" borderId="0" xfId="0" applyFill="1" applyAlignment="1">
      <alignment wrapText="1"/>
    </xf>
    <xf numFmtId="0" fontId="32" fillId="21" borderId="1" xfId="0" applyFont="1" applyFill="1" applyBorder="1"/>
    <xf numFmtId="0" fontId="32" fillId="21" borderId="1" xfId="0" applyFont="1" applyFill="1" applyBorder="1" applyAlignment="1">
      <alignment wrapText="1"/>
    </xf>
    <xf numFmtId="0" fontId="2" fillId="3" borderId="1" xfId="0" applyFont="1" applyFill="1" applyBorder="1" applyAlignment="1">
      <alignment horizontal="left" wrapText="1"/>
    </xf>
    <xf numFmtId="0" fontId="2" fillId="3" borderId="1" xfId="0" quotePrefix="1" applyFont="1" applyFill="1" applyBorder="1" applyAlignment="1">
      <alignment horizontal="left" wrapText="1"/>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wrapText="1"/>
    </xf>
    <xf numFmtId="0" fontId="5" fillId="0" borderId="20" xfId="0" applyFont="1" applyBorder="1" applyAlignment="1">
      <alignment horizontal="center" vertical="center" wrapText="1"/>
    </xf>
    <xf numFmtId="2" fontId="5" fillId="0" borderId="1" xfId="0" applyNumberFormat="1" applyFont="1" applyBorder="1" applyAlignment="1">
      <alignment horizontal="center" vertical="center"/>
    </xf>
    <xf numFmtId="0" fontId="3" fillId="5" borderId="0" xfId="0" applyFont="1" applyFill="1"/>
    <xf numFmtId="0" fontId="3" fillId="3" borderId="9" xfId="0" applyFont="1" applyFill="1" applyBorder="1"/>
    <xf numFmtId="0" fontId="3" fillId="3" borderId="10" xfId="0" applyFont="1" applyFill="1" applyBorder="1"/>
    <xf numFmtId="0" fontId="3" fillId="3" borderId="8" xfId="0" applyFont="1" applyFill="1" applyBorder="1"/>
    <xf numFmtId="0" fontId="3" fillId="3" borderId="0" xfId="0" applyFont="1" applyFill="1"/>
    <xf numFmtId="0" fontId="5" fillId="3" borderId="0" xfId="0" applyFont="1" applyFill="1"/>
    <xf numFmtId="0" fontId="3" fillId="3" borderId="11" xfId="0" applyFont="1" applyFill="1" applyBorder="1"/>
    <xf numFmtId="0" fontId="3" fillId="3" borderId="7" xfId="0" applyFont="1" applyFill="1" applyBorder="1"/>
    <xf numFmtId="0" fontId="3" fillId="3" borderId="13" xfId="0" applyFont="1" applyFill="1" applyBorder="1"/>
    <xf numFmtId="0" fontId="46" fillId="11" borderId="26" xfId="0" applyFont="1" applyFill="1" applyBorder="1" applyAlignment="1">
      <alignment horizontal="center" vertical="center"/>
    </xf>
    <xf numFmtId="0" fontId="46" fillId="11" borderId="26" xfId="0" quotePrefix="1" applyFont="1" applyFill="1" applyBorder="1" applyAlignment="1">
      <alignment horizontal="center" vertical="center" wrapText="1"/>
    </xf>
    <xf numFmtId="0" fontId="46" fillId="11" borderId="27" xfId="0" applyFont="1" applyFill="1" applyBorder="1" applyAlignment="1">
      <alignment horizontal="center" vertical="center"/>
    </xf>
    <xf numFmtId="0" fontId="5" fillId="0" borderId="1" xfId="0" applyFont="1" applyBorder="1" applyAlignment="1">
      <alignment horizontal="center" vertical="center" wrapText="1"/>
    </xf>
    <xf numFmtId="168" fontId="5" fillId="0" borderId="1" xfId="0" applyNumberFormat="1" applyFont="1" applyBorder="1" applyAlignment="1">
      <alignment horizontal="center" vertical="center" wrapText="1"/>
    </xf>
    <xf numFmtId="0" fontId="46" fillId="11" borderId="1" xfId="0" applyFont="1" applyFill="1" applyBorder="1" applyAlignment="1">
      <alignment horizontal="center" vertical="center" wrapText="1"/>
    </xf>
    <xf numFmtId="0" fontId="46" fillId="11" borderId="1" xfId="0" applyFont="1" applyFill="1" applyBorder="1" applyAlignment="1">
      <alignment horizontal="center" vertical="center"/>
    </xf>
    <xf numFmtId="0" fontId="46" fillId="11" borderId="1" xfId="0" quotePrefix="1" applyFont="1" applyFill="1" applyBorder="1" applyAlignment="1">
      <alignment horizontal="center" vertical="center" wrapText="1"/>
    </xf>
    <xf numFmtId="0" fontId="46" fillId="11" borderId="25" xfId="0" applyFont="1" applyFill="1" applyBorder="1" applyAlignment="1">
      <alignment horizontal="center" vertical="center" wrapText="1"/>
    </xf>
    <xf numFmtId="168" fontId="5" fillId="0" borderId="20" xfId="0" applyNumberFormat="1" applyFont="1" applyBorder="1" applyAlignment="1">
      <alignment horizontal="center" vertical="center" wrapText="1"/>
    </xf>
    <xf numFmtId="9" fontId="5" fillId="0" borderId="20" xfId="0" applyNumberFormat="1" applyFont="1" applyBorder="1" applyAlignment="1">
      <alignment horizontal="center" vertical="center" wrapText="1"/>
    </xf>
    <xf numFmtId="168" fontId="5" fillId="0" borderId="24" xfId="0" applyNumberFormat="1" applyFont="1" applyBorder="1" applyAlignment="1">
      <alignment horizontal="center" vertical="center" wrapText="1"/>
    </xf>
    <xf numFmtId="0" fontId="5" fillId="0" borderId="16" xfId="0" applyFont="1" applyBorder="1" applyAlignment="1">
      <alignment horizontal="center" vertical="center" wrapText="1"/>
    </xf>
    <xf numFmtId="2" fontId="5" fillId="0" borderId="16" xfId="0" applyNumberFormat="1" applyFont="1" applyBorder="1" applyAlignment="1">
      <alignment horizontal="center"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0" fillId="3" borderId="0" xfId="0" applyFill="1" applyAlignment="1">
      <alignment horizontal="center" vertical="center"/>
    </xf>
    <xf numFmtId="0" fontId="5" fillId="3" borderId="0" xfId="0" applyFont="1" applyFill="1" applyAlignment="1">
      <alignment vertical="top" wrapText="1"/>
    </xf>
    <xf numFmtId="0" fontId="5" fillId="3" borderId="0" xfId="0" applyFont="1" applyFill="1" applyAlignment="1">
      <alignment vertical="center"/>
    </xf>
    <xf numFmtId="0" fontId="0" fillId="23" borderId="0" xfId="0" applyFill="1"/>
    <xf numFmtId="0" fontId="28" fillId="23" borderId="0" xfId="0" applyFont="1" applyFill="1"/>
    <xf numFmtId="0" fontId="6" fillId="5" borderId="1" xfId="0" applyFont="1" applyFill="1" applyBorder="1" applyAlignment="1">
      <alignment horizontal="center" vertical="center" wrapText="1"/>
    </xf>
    <xf numFmtId="168" fontId="5" fillId="0" borderId="1" xfId="1" applyNumberFormat="1" applyFont="1" applyBorder="1" applyAlignment="1">
      <alignment horizontal="center" vertical="center"/>
    </xf>
    <xf numFmtId="0" fontId="17" fillId="5" borderId="1" xfId="0" applyFont="1" applyFill="1" applyBorder="1"/>
    <xf numFmtId="0" fontId="17" fillId="5" borderId="1" xfId="0" applyFont="1" applyFill="1" applyBorder="1" applyAlignment="1">
      <alignment horizontal="left" vertical="top"/>
    </xf>
    <xf numFmtId="9" fontId="5" fillId="0" borderId="1" xfId="1" applyFont="1" applyBorder="1" applyAlignment="1">
      <alignment horizontal="center" vertical="center"/>
    </xf>
    <xf numFmtId="9" fontId="5" fillId="0" borderId="0" xfId="1" applyFont="1" applyAlignment="1">
      <alignment horizontal="center"/>
    </xf>
    <xf numFmtId="168" fontId="5" fillId="5" borderId="1" xfId="1" applyNumberFormat="1" applyFont="1" applyFill="1" applyBorder="1" applyAlignment="1">
      <alignment horizontal="center" vertical="center"/>
    </xf>
    <xf numFmtId="1" fontId="5" fillId="0" borderId="0" xfId="1" applyNumberFormat="1" applyFont="1" applyAlignment="1">
      <alignment horizontal="center"/>
    </xf>
    <xf numFmtId="1" fontId="5" fillId="0" borderId="1" xfId="1" applyNumberFormat="1" applyFont="1" applyBorder="1" applyAlignment="1">
      <alignment horizontal="center" vertical="center"/>
    </xf>
    <xf numFmtId="0" fontId="5" fillId="5" borderId="1" xfId="0" applyFont="1" applyFill="1" applyBorder="1" applyAlignment="1">
      <alignment horizontal="center" vertical="center"/>
    </xf>
    <xf numFmtId="168" fontId="5" fillId="3" borderId="1" xfId="1" applyNumberFormat="1" applyFont="1" applyFill="1" applyBorder="1" applyAlignment="1">
      <alignment horizontal="center" vertical="center"/>
    </xf>
    <xf numFmtId="164" fontId="6" fillId="3" borderId="0" xfId="0" applyNumberFormat="1" applyFont="1" applyFill="1"/>
    <xf numFmtId="0" fontId="17" fillId="5" borderId="1" xfId="0" applyFont="1" applyFill="1" applyBorder="1" applyAlignment="1">
      <alignment horizontal="left" vertical="top"/>
    </xf>
    <xf numFmtId="0" fontId="5" fillId="0" borderId="1" xfId="0" applyNumberFormat="1" applyFont="1" applyBorder="1" applyAlignment="1">
      <alignment horizontal="center" vertical="center" wrapText="1"/>
    </xf>
    <xf numFmtId="168" fontId="5" fillId="3" borderId="16" xfId="1" applyNumberFormat="1" applyFont="1" applyFill="1" applyBorder="1" applyAlignment="1">
      <alignment horizontal="center" vertical="center"/>
    </xf>
    <xf numFmtId="9" fontId="5" fillId="0" borderId="1" xfId="1" applyFont="1" applyBorder="1" applyAlignment="1">
      <alignment horizontal="center"/>
    </xf>
    <xf numFmtId="0" fontId="0" fillId="23" borderId="10" xfId="0" applyFill="1" applyBorder="1"/>
    <xf numFmtId="0" fontId="23" fillId="5" borderId="1" xfId="5" applyFont="1" applyFill="1" applyBorder="1" applyAlignment="1">
      <alignment horizontal="center" vertical="center"/>
    </xf>
    <xf numFmtId="0" fontId="5" fillId="3" borderId="1" xfId="0" applyFont="1" applyFill="1" applyBorder="1" applyAlignment="1">
      <alignment horizontal="center"/>
    </xf>
    <xf numFmtId="0" fontId="3" fillId="3" borderId="1" xfId="0" applyFont="1" applyFill="1" applyBorder="1" applyAlignment="1">
      <alignment horizontal="center" vertical="center"/>
    </xf>
    <xf numFmtId="0" fontId="6" fillId="5" borderId="1" xfId="0" applyFont="1" applyFill="1" applyBorder="1" applyAlignment="1">
      <alignment horizontal="center"/>
    </xf>
    <xf numFmtId="2" fontId="2" fillId="3" borderId="1" xfId="0" applyNumberFormat="1" applyFont="1" applyFill="1" applyBorder="1" applyAlignment="1">
      <alignment horizontal="center" vertical="center"/>
    </xf>
    <xf numFmtId="9" fontId="5" fillId="3" borderId="1" xfId="1" applyFont="1" applyFill="1" applyBorder="1" applyAlignment="1">
      <alignment horizontal="center" vertical="center"/>
    </xf>
    <xf numFmtId="0" fontId="22" fillId="3" borderId="1" xfId="0" applyFont="1" applyFill="1" applyBorder="1" applyAlignment="1">
      <alignment horizontal="center" vertical="center"/>
    </xf>
    <xf numFmtId="0" fontId="14" fillId="5" borderId="1" xfId="0" applyFont="1" applyFill="1" applyBorder="1" applyAlignment="1">
      <alignment horizontal="center" vertical="center" wrapText="1"/>
    </xf>
    <xf numFmtId="9" fontId="5" fillId="3" borderId="1" xfId="1" applyFont="1" applyFill="1" applyBorder="1" applyAlignment="1">
      <alignment horizontal="center"/>
    </xf>
    <xf numFmtId="2" fontId="5" fillId="3" borderId="0" xfId="0" applyNumberFormat="1" applyFont="1" applyFill="1" applyAlignment="1">
      <alignment horizontal="center"/>
    </xf>
    <xf numFmtId="9" fontId="5" fillId="3" borderId="0" xfId="1" applyFont="1" applyFill="1" applyBorder="1" applyAlignment="1">
      <alignment horizontal="center"/>
    </xf>
    <xf numFmtId="0" fontId="3" fillId="23" borderId="9" xfId="0" applyFont="1" applyFill="1" applyBorder="1"/>
    <xf numFmtId="0" fontId="3" fillId="23" borderId="10" xfId="0" applyFont="1" applyFill="1" applyBorder="1"/>
    <xf numFmtId="0" fontId="3" fillId="23" borderId="0" xfId="0" applyFont="1" applyFill="1"/>
    <xf numFmtId="0" fontId="3" fillId="23" borderId="0" xfId="0" applyFont="1" applyFill="1" applyAlignment="1">
      <alignment vertical="center"/>
    </xf>
    <xf numFmtId="0" fontId="3" fillId="23" borderId="11" xfId="0" applyFont="1" applyFill="1" applyBorder="1" applyAlignment="1">
      <alignment vertical="center"/>
    </xf>
    <xf numFmtId="0" fontId="3" fillId="23" borderId="11" xfId="0" applyFont="1" applyFill="1" applyBorder="1" applyAlignment="1">
      <alignment horizontal="center" vertical="center"/>
    </xf>
    <xf numFmtId="0" fontId="3" fillId="23" borderId="11" xfId="0" applyFont="1" applyFill="1" applyBorder="1"/>
    <xf numFmtId="0" fontId="5" fillId="3" borderId="1" xfId="0" quotePrefix="1" applyFont="1" applyFill="1" applyBorder="1" applyAlignment="1">
      <alignment horizontal="center" vertical="center" wrapText="1"/>
    </xf>
    <xf numFmtId="0" fontId="5" fillId="3" borderId="1" xfId="0" quotePrefix="1" applyFont="1" applyFill="1" applyBorder="1" applyAlignment="1">
      <alignment horizontal="center" vertical="center"/>
    </xf>
    <xf numFmtId="0" fontId="14" fillId="9" borderId="1" xfId="0" quotePrefix="1" applyFont="1" applyFill="1" applyBorder="1" applyAlignment="1">
      <alignment horizontal="center" vertical="center" wrapText="1"/>
    </xf>
    <xf numFmtId="165" fontId="5" fillId="3" borderId="1" xfId="0" applyNumberFormat="1" applyFont="1" applyFill="1" applyBorder="1" applyAlignment="1">
      <alignment horizontal="center"/>
    </xf>
    <xf numFmtId="9" fontId="5" fillId="3" borderId="1" xfId="1" applyFont="1" applyFill="1" applyBorder="1" applyAlignment="1">
      <alignment horizontal="center" vertical="center" wrapText="1"/>
    </xf>
    <xf numFmtId="0" fontId="62" fillId="0" borderId="1" xfId="0" quotePrefix="1" applyFont="1" applyBorder="1" applyAlignment="1">
      <alignment horizontal="center" vertical="center"/>
    </xf>
    <xf numFmtId="0" fontId="4" fillId="5" borderId="1" xfId="0" applyFont="1" applyFill="1" applyBorder="1" applyAlignment="1">
      <alignment horizontal="center" vertical="center"/>
    </xf>
    <xf numFmtId="0" fontId="6" fillId="5" borderId="1" xfId="0" applyFont="1" applyFill="1" applyBorder="1" applyAlignment="1">
      <alignment horizontal="center" vertical="center"/>
    </xf>
    <xf numFmtId="1" fontId="5" fillId="0" borderId="1" xfId="0" applyNumberFormat="1" applyFont="1" applyBorder="1" applyAlignment="1">
      <alignment horizontal="center" vertical="center"/>
    </xf>
    <xf numFmtId="0" fontId="63" fillId="0" borderId="1" xfId="0" quotePrefix="1" applyFont="1" applyBorder="1" applyAlignment="1">
      <alignment horizontal="center" vertical="center"/>
    </xf>
    <xf numFmtId="0" fontId="0" fillId="6" borderId="0" xfId="0" applyFill="1"/>
    <xf numFmtId="0" fontId="0" fillId="13" borderId="0" xfId="0" applyFill="1"/>
    <xf numFmtId="0" fontId="64" fillId="6" borderId="0" xfId="0" applyFont="1" applyFill="1" applyAlignment="1">
      <alignment horizontal="left" vertical="top"/>
    </xf>
    <xf numFmtId="0" fontId="0" fillId="6" borderId="0" xfId="0" applyFill="1" applyAlignment="1">
      <alignment horizontal="left"/>
    </xf>
    <xf numFmtId="0" fontId="27" fillId="13" borderId="0" xfId="0" applyFont="1" applyFill="1"/>
    <xf numFmtId="0" fontId="17" fillId="13" borderId="0" xfId="0" applyFont="1" applyFill="1"/>
    <xf numFmtId="0" fontId="17" fillId="5" borderId="3" xfId="0" applyFont="1" applyFill="1" applyBorder="1" applyAlignment="1">
      <alignment wrapText="1"/>
    </xf>
    <xf numFmtId="0" fontId="6" fillId="27" borderId="1" xfId="0" applyFont="1" applyFill="1" applyBorder="1"/>
    <xf numFmtId="166" fontId="5" fillId="3" borderId="1" xfId="0" applyNumberFormat="1" applyFont="1" applyFill="1" applyBorder="1"/>
    <xf numFmtId="0" fontId="65" fillId="5" borderId="1" xfId="0" applyFont="1" applyFill="1" applyBorder="1" applyAlignment="1">
      <alignment horizontal="left" vertical="center" wrapText="1"/>
    </xf>
    <xf numFmtId="43" fontId="4" fillId="0" borderId="1" xfId="0" applyNumberFormat="1" applyFont="1" applyBorder="1"/>
    <xf numFmtId="1" fontId="5" fillId="3" borderId="1" xfId="1" applyNumberFormat="1" applyFont="1" applyFill="1" applyBorder="1" applyAlignment="1">
      <alignment horizontal="center"/>
    </xf>
    <xf numFmtId="3" fontId="5" fillId="0" borderId="4" xfId="0" applyNumberFormat="1" applyFont="1" applyBorder="1" applyAlignment="1">
      <alignment horizontal="center"/>
    </xf>
    <xf numFmtId="3" fontId="5" fillId="0" borderId="1" xfId="0" applyNumberFormat="1" applyFont="1" applyBorder="1" applyAlignment="1">
      <alignment horizontal="center"/>
    </xf>
    <xf numFmtId="0" fontId="49" fillId="5" borderId="1" xfId="0" applyFont="1" applyFill="1" applyBorder="1" applyAlignment="1">
      <alignment horizontal="center" vertical="center" wrapText="1"/>
    </xf>
    <xf numFmtId="49" fontId="59" fillId="7"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49" fontId="29" fillId="7" borderId="1" xfId="0" applyNumberFormat="1" applyFont="1" applyFill="1" applyBorder="1" applyAlignment="1">
      <alignment horizontal="center" vertical="center" wrapText="1"/>
    </xf>
    <xf numFmtId="0" fontId="6" fillId="3" borderId="0" xfId="0" applyFont="1" applyFill="1" applyBorder="1" applyAlignment="1">
      <alignment wrapText="1"/>
    </xf>
    <xf numFmtId="9" fontId="5" fillId="3" borderId="0" xfId="1" applyFont="1" applyFill="1" applyBorder="1"/>
    <xf numFmtId="0" fontId="6" fillId="28" borderId="0" xfId="0" applyFont="1" applyFill="1" applyBorder="1" applyAlignment="1">
      <alignment wrapText="1"/>
    </xf>
    <xf numFmtId="0" fontId="5" fillId="3" borderId="0" xfId="0" applyFont="1" applyFill="1" applyBorder="1" applyAlignment="1">
      <alignment horizontal="left" wrapText="1"/>
    </xf>
    <xf numFmtId="0" fontId="6" fillId="28" borderId="0" xfId="0" applyFont="1" applyFill="1" applyBorder="1" applyAlignment="1">
      <alignment horizontal="left"/>
    </xf>
    <xf numFmtId="166" fontId="5" fillId="3" borderId="0" xfId="17" applyNumberFormat="1" applyFont="1" applyFill="1" applyBorder="1"/>
    <xf numFmtId="0" fontId="3" fillId="0" borderId="1" xfId="0" applyFont="1" applyBorder="1" applyAlignment="1">
      <alignment horizontal="center" vertical="center"/>
    </xf>
    <xf numFmtId="0" fontId="4" fillId="5" borderId="1" xfId="0" applyFont="1" applyFill="1" applyBorder="1" applyAlignment="1">
      <alignment horizontal="center" vertical="center" wrapText="1"/>
    </xf>
    <xf numFmtId="0" fontId="48" fillId="5" borderId="1" xfId="5" applyFont="1" applyFill="1" applyBorder="1" applyAlignment="1">
      <alignment horizontal="center" vertical="center"/>
    </xf>
    <xf numFmtId="0" fontId="26" fillId="12" borderId="1" xfId="5" applyFont="1" applyFill="1" applyBorder="1" applyAlignment="1">
      <alignment horizontal="center" vertical="center" wrapText="1"/>
    </xf>
    <xf numFmtId="3" fontId="48" fillId="0" borderId="1" xfId="5" applyNumberFormat="1" applyFont="1" applyBorder="1" applyAlignment="1">
      <alignment horizontal="center" vertical="center"/>
    </xf>
    <xf numFmtId="9" fontId="48" fillId="0" borderId="3" xfId="1" applyFont="1" applyBorder="1" applyAlignment="1">
      <alignment horizontal="center" vertical="center"/>
    </xf>
    <xf numFmtId="0" fontId="48" fillId="23" borderId="1" xfId="5" applyFont="1" applyFill="1" applyBorder="1" applyAlignment="1">
      <alignment horizontal="center" vertical="center" wrapText="1"/>
    </xf>
    <xf numFmtId="0" fontId="48" fillId="9" borderId="1" xfId="5" applyFont="1" applyFill="1" applyBorder="1" applyAlignment="1">
      <alignment horizontal="center" vertical="center" wrapText="1"/>
    </xf>
    <xf numFmtId="0" fontId="48" fillId="25" borderId="1" xfId="5" applyFont="1" applyFill="1" applyBorder="1" applyAlignment="1">
      <alignment horizontal="center" vertical="center" wrapText="1"/>
    </xf>
    <xf numFmtId="0" fontId="48" fillId="26" borderId="1" xfId="5" applyFont="1" applyFill="1" applyBorder="1" applyAlignment="1">
      <alignment horizontal="center" vertical="center" wrapText="1"/>
    </xf>
    <xf numFmtId="0" fontId="6" fillId="5" borderId="2" xfId="0"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0" fontId="0" fillId="0" borderId="0" xfId="0" applyAlignment="1">
      <alignment horizontal="center" vertical="center"/>
    </xf>
    <xf numFmtId="0" fontId="3" fillId="3" borderId="1" xfId="0" applyFont="1" applyFill="1" applyBorder="1" applyAlignment="1">
      <alignment horizontal="center" vertical="center" wrapText="1"/>
    </xf>
    <xf numFmtId="167" fontId="3"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xf>
    <xf numFmtId="1" fontId="3" fillId="0" borderId="1" xfId="3" applyNumberFormat="1" applyFont="1" applyBorder="1" applyAlignment="1">
      <alignment horizontal="center" vertical="center"/>
    </xf>
    <xf numFmtId="0" fontId="30" fillId="0" borderId="0" xfId="0" applyFont="1" applyAlignment="1">
      <alignment horizontal="center" vertical="center"/>
    </xf>
    <xf numFmtId="0" fontId="5" fillId="3"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3" xfId="0" applyFont="1" applyFill="1" applyBorder="1" applyAlignment="1">
      <alignment horizontal="center"/>
    </xf>
    <xf numFmtId="0" fontId="6" fillId="5" borderId="2" xfId="0" applyFont="1" applyFill="1" applyBorder="1" applyAlignment="1">
      <alignment horizontal="center" vertical="center"/>
    </xf>
    <xf numFmtId="0" fontId="5" fillId="3" borderId="2" xfId="0" applyFont="1" applyFill="1" applyBorder="1" applyAlignment="1">
      <alignment horizontal="center" vertical="center"/>
    </xf>
    <xf numFmtId="0" fontId="6" fillId="5"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6" fillId="5" borderId="36" xfId="0" applyFont="1" applyFill="1" applyBorder="1" applyAlignment="1">
      <alignment horizontal="center" vertical="center"/>
    </xf>
    <xf numFmtId="0" fontId="0" fillId="0" borderId="37" xfId="0" applyBorder="1" applyAlignment="1">
      <alignment horizontal="center" vertical="center"/>
    </xf>
    <xf numFmtId="0" fontId="6" fillId="5" borderId="38"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2" xfId="0"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0" fontId="5" fillId="3" borderId="34" xfId="0" applyFont="1" applyFill="1" applyBorder="1" applyAlignment="1">
      <alignment horizontal="center" vertical="center" wrapText="1"/>
    </xf>
    <xf numFmtId="2" fontId="5" fillId="3" borderId="34" xfId="0" applyNumberFormat="1" applyFont="1" applyFill="1" applyBorder="1" applyAlignment="1">
      <alignment horizontal="center" vertical="center" wrapText="1"/>
    </xf>
    <xf numFmtId="2" fontId="5" fillId="3" borderId="35" xfId="0" applyNumberFormat="1" applyFont="1" applyFill="1" applyBorder="1" applyAlignment="1">
      <alignment horizontal="center" vertical="center" wrapText="1"/>
    </xf>
    <xf numFmtId="2" fontId="5" fillId="0" borderId="37" xfId="0" applyNumberFormat="1" applyFont="1" applyBorder="1" applyAlignment="1">
      <alignment horizontal="center" vertical="center"/>
    </xf>
    <xf numFmtId="0" fontId="5" fillId="0" borderId="39" xfId="0" applyFont="1" applyBorder="1" applyAlignment="1">
      <alignment horizontal="center" vertical="center"/>
    </xf>
    <xf numFmtId="2" fontId="5" fillId="0" borderId="39" xfId="0" applyNumberFormat="1" applyFont="1" applyBorder="1" applyAlignment="1">
      <alignment horizontal="center" vertical="center"/>
    </xf>
    <xf numFmtId="2" fontId="5" fillId="0" borderId="40" xfId="0" applyNumberFormat="1" applyFont="1" applyBorder="1" applyAlignment="1">
      <alignment horizontal="center" vertical="center"/>
    </xf>
    <xf numFmtId="0" fontId="5" fillId="3" borderId="35" xfId="0" applyFont="1" applyFill="1" applyBorder="1" applyAlignment="1">
      <alignment horizontal="center" vertical="center" wrapText="1"/>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4" fillId="5" borderId="2" xfId="0" applyFont="1" applyFill="1" applyBorder="1" applyAlignment="1">
      <alignment horizontal="center" vertical="center"/>
    </xf>
    <xf numFmtId="1" fontId="3" fillId="3" borderId="2" xfId="0" applyNumberFormat="1" applyFont="1" applyFill="1" applyBorder="1" applyAlignment="1">
      <alignment horizontal="center" vertical="center" wrapText="1"/>
    </xf>
    <xf numFmtId="0" fontId="4" fillId="5" borderId="33" xfId="0" applyFont="1" applyFill="1" applyBorder="1" applyAlignment="1">
      <alignment horizontal="center" vertical="center"/>
    </xf>
    <xf numFmtId="1" fontId="3" fillId="3" borderId="34" xfId="0" applyNumberFormat="1" applyFont="1" applyFill="1" applyBorder="1" applyAlignment="1">
      <alignment horizontal="center" vertical="center" wrapText="1"/>
    </xf>
    <xf numFmtId="1" fontId="3" fillId="3" borderId="35" xfId="0" applyNumberFormat="1" applyFont="1" applyFill="1" applyBorder="1" applyAlignment="1">
      <alignment horizontal="center" vertical="center" wrapText="1"/>
    </xf>
    <xf numFmtId="0" fontId="4" fillId="5" borderId="36" xfId="0" applyFont="1" applyFill="1" applyBorder="1" applyAlignment="1">
      <alignment horizontal="center" vertical="center"/>
    </xf>
    <xf numFmtId="1" fontId="3" fillId="3" borderId="37" xfId="0" applyNumberFormat="1" applyFont="1" applyFill="1" applyBorder="1" applyAlignment="1">
      <alignment horizontal="center" vertical="center" wrapText="1"/>
    </xf>
    <xf numFmtId="0" fontId="4" fillId="5" borderId="41" xfId="0" applyFont="1" applyFill="1" applyBorder="1" applyAlignment="1">
      <alignment horizontal="center" vertical="center"/>
    </xf>
    <xf numFmtId="0" fontId="4" fillId="5" borderId="38" xfId="0" applyFont="1" applyFill="1" applyBorder="1" applyAlignment="1">
      <alignment horizontal="center" vertical="center"/>
    </xf>
    <xf numFmtId="1" fontId="3" fillId="0" borderId="39" xfId="3" applyNumberFormat="1" applyFont="1" applyBorder="1" applyAlignment="1">
      <alignment horizontal="center" vertical="center"/>
    </xf>
    <xf numFmtId="1" fontId="3" fillId="3" borderId="40"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167" fontId="3" fillId="3" borderId="2" xfId="0" applyNumberFormat="1" applyFont="1" applyFill="1" applyBorder="1" applyAlignment="1">
      <alignment horizontal="center" vertical="center" wrapText="1"/>
    </xf>
    <xf numFmtId="0" fontId="3" fillId="3" borderId="34" xfId="0" applyFont="1" applyFill="1" applyBorder="1" applyAlignment="1">
      <alignment horizontal="center" vertical="center" wrapText="1"/>
    </xf>
    <xf numFmtId="167" fontId="3" fillId="3" borderId="35" xfId="0" applyNumberFormat="1" applyFont="1" applyFill="1" applyBorder="1" applyAlignment="1">
      <alignment horizontal="center" vertical="center" wrapText="1"/>
    </xf>
    <xf numFmtId="167" fontId="3" fillId="0" borderId="37" xfId="0" applyNumberFormat="1" applyFont="1" applyBorder="1" applyAlignment="1">
      <alignment horizontal="center" vertical="center"/>
    </xf>
    <xf numFmtId="0" fontId="3" fillId="0" borderId="39" xfId="0" applyFont="1" applyBorder="1" applyAlignment="1">
      <alignment horizontal="center" vertical="center"/>
    </xf>
    <xf numFmtId="167" fontId="3" fillId="0" borderId="40" xfId="0" applyNumberFormat="1" applyFont="1" applyBorder="1" applyAlignment="1">
      <alignment horizontal="center" vertical="center"/>
    </xf>
    <xf numFmtId="0" fontId="5" fillId="0" borderId="2" xfId="0" applyFont="1" applyBorder="1" applyAlignment="1">
      <alignment horizontal="center" vertical="center"/>
    </xf>
    <xf numFmtId="1" fontId="5" fillId="0" borderId="2" xfId="0" applyNumberFormat="1" applyFont="1" applyBorder="1" applyAlignment="1">
      <alignment horizontal="center" vertical="center"/>
    </xf>
    <xf numFmtId="0" fontId="6" fillId="5" borderId="6" xfId="0" applyFont="1" applyFill="1" applyBorder="1" applyAlignment="1">
      <alignment horizontal="center" vertical="center"/>
    </xf>
    <xf numFmtId="1" fontId="5" fillId="0" borderId="35" xfId="0" applyNumberFormat="1" applyFont="1" applyBorder="1" applyAlignment="1">
      <alignment horizontal="center" vertical="center"/>
    </xf>
    <xf numFmtId="1" fontId="5" fillId="0" borderId="37" xfId="0" applyNumberFormat="1" applyFont="1" applyBorder="1" applyAlignment="1">
      <alignment horizontal="center" vertical="center"/>
    </xf>
    <xf numFmtId="1" fontId="5" fillId="0" borderId="40" xfId="0" applyNumberFormat="1" applyFont="1" applyBorder="1" applyAlignment="1">
      <alignment horizontal="center" vertical="center"/>
    </xf>
    <xf numFmtId="0" fontId="23" fillId="5" borderId="3" xfId="5" applyFont="1" applyFill="1" applyBorder="1" applyAlignment="1">
      <alignment horizontal="center" vertical="center"/>
    </xf>
    <xf numFmtId="3" fontId="48" fillId="0" borderId="3" xfId="5" applyNumberFormat="1" applyFont="1" applyBorder="1" applyAlignment="1">
      <alignment horizontal="center" vertical="center"/>
    </xf>
    <xf numFmtId="0" fontId="23" fillId="5" borderId="33" xfId="5" applyFont="1" applyFill="1" applyBorder="1" applyAlignment="1">
      <alignment horizontal="center" vertical="center"/>
    </xf>
    <xf numFmtId="0" fontId="23" fillId="5" borderId="34" xfId="5" applyFont="1" applyFill="1" applyBorder="1" applyAlignment="1">
      <alignment horizontal="center" vertical="center"/>
    </xf>
    <xf numFmtId="0" fontId="23" fillId="5" borderId="35" xfId="5" applyFont="1" applyFill="1" applyBorder="1" applyAlignment="1">
      <alignment horizontal="center" vertical="center"/>
    </xf>
    <xf numFmtId="3" fontId="48" fillId="0" borderId="36" xfId="5" applyNumberFormat="1" applyFont="1" applyBorder="1" applyAlignment="1">
      <alignment horizontal="center" vertical="center"/>
    </xf>
    <xf numFmtId="3" fontId="48" fillId="0" borderId="37" xfId="5" applyNumberFormat="1" applyFont="1" applyBorder="1" applyAlignment="1">
      <alignment horizontal="center" vertical="center"/>
    </xf>
    <xf numFmtId="9" fontId="48" fillId="0" borderId="41" xfId="1" applyFont="1" applyBorder="1" applyAlignment="1">
      <alignment horizontal="center" vertical="center"/>
    </xf>
    <xf numFmtId="9" fontId="48" fillId="0" borderId="37" xfId="1" applyFont="1" applyBorder="1" applyAlignment="1">
      <alignment horizontal="center" vertical="center"/>
    </xf>
    <xf numFmtId="0" fontId="4" fillId="5" borderId="2" xfId="0" applyFont="1" applyFill="1" applyBorder="1" applyAlignment="1">
      <alignment horizontal="center" vertical="center" wrapText="1"/>
    </xf>
    <xf numFmtId="9" fontId="3" fillId="0" borderId="35" xfId="1" applyFont="1" applyBorder="1" applyAlignment="1">
      <alignment horizontal="center" vertical="center"/>
    </xf>
    <xf numFmtId="9" fontId="3" fillId="0" borderId="37" xfId="1" applyFont="1" applyBorder="1" applyAlignment="1">
      <alignment horizontal="center" vertical="center"/>
    </xf>
    <xf numFmtId="9" fontId="3" fillId="0" borderId="40" xfId="1" applyFont="1" applyBorder="1" applyAlignment="1">
      <alignment horizontal="center" vertical="center"/>
    </xf>
    <xf numFmtId="49" fontId="29" fillId="7" borderId="2" xfId="0" applyNumberFormat="1" applyFont="1" applyFill="1" applyBorder="1" applyAlignment="1">
      <alignment horizontal="center" vertical="center" wrapText="1"/>
    </xf>
    <xf numFmtId="49" fontId="29" fillId="7" borderId="33" xfId="0" applyNumberFormat="1" applyFont="1" applyFill="1" applyBorder="1" applyAlignment="1">
      <alignment horizontal="center" vertical="center" wrapText="1"/>
    </xf>
    <xf numFmtId="49" fontId="29" fillId="7" borderId="36" xfId="0" applyNumberFormat="1" applyFont="1" applyFill="1" applyBorder="1" applyAlignment="1">
      <alignment horizontal="center" vertical="center" wrapText="1"/>
    </xf>
    <xf numFmtId="49" fontId="29" fillId="7" borderId="38" xfId="0" applyNumberFormat="1" applyFont="1" applyFill="1" applyBorder="1" applyAlignment="1">
      <alignment horizontal="center" vertical="center" wrapText="1"/>
    </xf>
    <xf numFmtId="49" fontId="59" fillId="7" borderId="2" xfId="0" applyNumberFormat="1" applyFont="1" applyFill="1" applyBorder="1" applyAlignment="1">
      <alignment horizontal="center" vertical="center" wrapText="1"/>
    </xf>
    <xf numFmtId="0" fontId="8" fillId="8" borderId="2" xfId="0" applyFont="1" applyFill="1" applyBorder="1" applyAlignment="1">
      <alignment horizontal="center" vertical="center" wrapText="1"/>
    </xf>
    <xf numFmtId="49" fontId="59" fillId="7" borderId="33" xfId="0" applyNumberFormat="1" applyFont="1" applyFill="1" applyBorder="1" applyAlignment="1">
      <alignment horizontal="center" vertical="center" wrapText="1"/>
    </xf>
    <xf numFmtId="0" fontId="8" fillId="8" borderId="35" xfId="0" applyFont="1" applyFill="1" applyBorder="1" applyAlignment="1">
      <alignment horizontal="center" vertical="center" wrapText="1"/>
    </xf>
    <xf numFmtId="49" fontId="59" fillId="7" borderId="36" xfId="0" applyNumberFormat="1" applyFont="1" applyFill="1" applyBorder="1" applyAlignment="1">
      <alignment horizontal="center" vertical="center" wrapText="1"/>
    </xf>
    <xf numFmtId="0" fontId="8" fillId="8" borderId="37" xfId="0" applyFont="1" applyFill="1" applyBorder="1" applyAlignment="1">
      <alignment horizontal="center" vertical="center" wrapText="1"/>
    </xf>
    <xf numFmtId="49" fontId="59" fillId="7" borderId="38" xfId="0" applyNumberFormat="1" applyFont="1" applyFill="1" applyBorder="1" applyAlignment="1">
      <alignment horizontal="center" vertical="center" wrapText="1"/>
    </xf>
    <xf numFmtId="0" fontId="8" fillId="8" borderId="40" xfId="0" applyFont="1" applyFill="1" applyBorder="1" applyAlignment="1">
      <alignment horizontal="center" vertical="center" wrapText="1"/>
    </xf>
    <xf numFmtId="1" fontId="5" fillId="0" borderId="34" xfId="0" applyNumberFormat="1" applyFont="1" applyBorder="1" applyAlignment="1">
      <alignment horizontal="center" vertical="center"/>
    </xf>
    <xf numFmtId="1" fontId="5" fillId="0" borderId="39" xfId="0" applyNumberFormat="1" applyFont="1" applyBorder="1" applyAlignment="1">
      <alignment horizontal="center" vertical="center"/>
    </xf>
    <xf numFmtId="3" fontId="5" fillId="0" borderId="3" xfId="0" applyNumberFormat="1" applyFont="1" applyBorder="1" applyAlignment="1">
      <alignment horizontal="center"/>
    </xf>
    <xf numFmtId="0" fontId="6" fillId="5" borderId="33" xfId="0" applyFont="1" applyFill="1" applyBorder="1" applyAlignment="1">
      <alignment horizontal="center"/>
    </xf>
    <xf numFmtId="0" fontId="6" fillId="5" borderId="35" xfId="0" applyFont="1" applyFill="1" applyBorder="1" applyAlignment="1">
      <alignment horizontal="center"/>
    </xf>
    <xf numFmtId="3" fontId="5" fillId="0" borderId="36" xfId="0" applyNumberFormat="1" applyFont="1" applyBorder="1" applyAlignment="1">
      <alignment horizontal="center"/>
    </xf>
    <xf numFmtId="3" fontId="5" fillId="0" borderId="37" xfId="0" applyNumberFormat="1" applyFont="1" applyBorder="1" applyAlignment="1">
      <alignment horizontal="center"/>
    </xf>
    <xf numFmtId="3" fontId="5" fillId="0" borderId="38" xfId="0" applyNumberFormat="1" applyFont="1" applyBorder="1" applyAlignment="1">
      <alignment horizontal="center"/>
    </xf>
    <xf numFmtId="3" fontId="5" fillId="0" borderId="40" xfId="0" applyNumberFormat="1" applyFont="1" applyBorder="1" applyAlignment="1">
      <alignment horizontal="center"/>
    </xf>
    <xf numFmtId="0" fontId="6" fillId="5" borderId="2" xfId="0" applyFont="1" applyFill="1" applyBorder="1" applyAlignment="1">
      <alignment horizontal="center"/>
    </xf>
    <xf numFmtId="9" fontId="5" fillId="3" borderId="2" xfId="1" applyFont="1" applyFill="1" applyBorder="1" applyAlignment="1">
      <alignment horizontal="center"/>
    </xf>
    <xf numFmtId="1" fontId="5" fillId="3" borderId="2" xfId="1" applyNumberFormat="1" applyFont="1" applyFill="1" applyBorder="1" applyAlignment="1">
      <alignment horizontal="center"/>
    </xf>
    <xf numFmtId="9" fontId="5" fillId="3" borderId="34" xfId="1" applyFont="1" applyFill="1" applyBorder="1" applyAlignment="1">
      <alignment horizontal="center"/>
    </xf>
    <xf numFmtId="1" fontId="5" fillId="3" borderId="35" xfId="1" applyNumberFormat="1" applyFont="1" applyFill="1" applyBorder="1" applyAlignment="1">
      <alignment horizontal="center"/>
    </xf>
    <xf numFmtId="0" fontId="6" fillId="5" borderId="36" xfId="0" applyFont="1" applyFill="1" applyBorder="1" applyAlignment="1">
      <alignment horizontal="center"/>
    </xf>
    <xf numFmtId="1" fontId="5" fillId="3" borderId="37" xfId="1" applyNumberFormat="1" applyFont="1" applyFill="1" applyBorder="1" applyAlignment="1">
      <alignment horizontal="center"/>
    </xf>
    <xf numFmtId="0" fontId="6" fillId="5" borderId="38" xfId="0" applyFont="1" applyFill="1" applyBorder="1" applyAlignment="1">
      <alignment horizontal="center"/>
    </xf>
    <xf numFmtId="9" fontId="5" fillId="3" borderId="39" xfId="1" applyFont="1" applyFill="1" applyBorder="1" applyAlignment="1">
      <alignment horizontal="center"/>
    </xf>
    <xf numFmtId="1" fontId="5" fillId="3" borderId="40" xfId="0" applyNumberFormat="1" applyFont="1" applyFill="1" applyBorder="1" applyAlignment="1">
      <alignment horizontal="center"/>
    </xf>
    <xf numFmtId="9" fontId="5" fillId="3" borderId="35" xfId="1" applyFont="1" applyFill="1" applyBorder="1" applyAlignment="1">
      <alignment horizontal="center"/>
    </xf>
    <xf numFmtId="9" fontId="5" fillId="3" borderId="37" xfId="1" applyFont="1" applyFill="1" applyBorder="1" applyAlignment="1">
      <alignment horizontal="center"/>
    </xf>
    <xf numFmtId="9" fontId="5" fillId="3" borderId="40" xfId="1" applyFont="1" applyFill="1" applyBorder="1" applyAlignment="1">
      <alignment horizontal="center"/>
    </xf>
    <xf numFmtId="0" fontId="46" fillId="11" borderId="26" xfId="0" applyFont="1" applyFill="1" applyBorder="1" applyAlignment="1">
      <alignment horizontal="center" vertical="center" wrapText="1"/>
    </xf>
    <xf numFmtId="0" fontId="5" fillId="3" borderId="20" xfId="0" quotePrefix="1" applyFont="1" applyFill="1" applyBorder="1" applyAlignment="1">
      <alignment horizontal="center" vertical="center"/>
    </xf>
    <xf numFmtId="0" fontId="5" fillId="3" borderId="24" xfId="0" quotePrefix="1" applyFont="1" applyFill="1" applyBorder="1" applyAlignment="1">
      <alignment horizontal="center" vertical="center"/>
    </xf>
    <xf numFmtId="0" fontId="4" fillId="5" borderId="1" xfId="0" applyFont="1" applyFill="1" applyBorder="1" applyAlignment="1">
      <alignment wrapText="1"/>
    </xf>
    <xf numFmtId="0" fontId="0" fillId="5" borderId="9" xfId="0" applyFill="1" applyBorder="1" applyAlignment="1">
      <alignment vertical="center"/>
    </xf>
    <xf numFmtId="0" fontId="0" fillId="5" borderId="10" xfId="0" applyFill="1" applyBorder="1" applyAlignment="1">
      <alignment vertical="center"/>
    </xf>
    <xf numFmtId="0" fontId="0" fillId="5" borderId="0" xfId="0" applyFill="1" applyAlignment="1">
      <alignment vertical="center"/>
    </xf>
    <xf numFmtId="0" fontId="0" fillId="5" borderId="11" xfId="0" applyFill="1" applyBorder="1" applyAlignment="1">
      <alignment vertical="center"/>
    </xf>
    <xf numFmtId="0" fontId="5" fillId="0" borderId="1" xfId="0" applyFont="1" applyBorder="1" applyAlignment="1">
      <alignment vertical="center"/>
    </xf>
    <xf numFmtId="0" fontId="5" fillId="5" borderId="2" xfId="0" applyFont="1" applyFill="1" applyBorder="1" applyAlignment="1">
      <alignment horizontal="center" vertical="center"/>
    </xf>
    <xf numFmtId="0" fontId="5" fillId="0" borderId="16" xfId="0" applyFont="1" applyBorder="1" applyAlignment="1">
      <alignment vertical="center"/>
    </xf>
    <xf numFmtId="0" fontId="5" fillId="5" borderId="16" xfId="0" applyFont="1" applyFill="1" applyBorder="1" applyAlignment="1">
      <alignment horizontal="center" vertical="center"/>
    </xf>
    <xf numFmtId="0" fontId="0" fillId="5" borderId="0" xfId="0" applyFill="1" applyAlignment="1">
      <alignment horizontal="center" vertical="center"/>
    </xf>
    <xf numFmtId="0" fontId="46" fillId="11" borderId="26" xfId="0" applyFont="1" applyFill="1" applyBorder="1" applyAlignment="1">
      <alignment horizontal="center" vertical="center" wrapText="1"/>
    </xf>
    <xf numFmtId="3" fontId="6" fillId="25" borderId="1" xfId="0" applyNumberFormat="1" applyFont="1" applyFill="1" applyBorder="1" applyAlignment="1">
      <alignment horizontal="center"/>
    </xf>
    <xf numFmtId="3" fontId="6" fillId="25" borderId="2" xfId="0" applyNumberFormat="1" applyFont="1" applyFill="1" applyBorder="1" applyAlignment="1">
      <alignment horizontal="center"/>
    </xf>
    <xf numFmtId="3" fontId="6" fillId="25" borderId="34" xfId="0" applyNumberFormat="1" applyFont="1" applyFill="1" applyBorder="1" applyAlignment="1">
      <alignment horizontal="center"/>
    </xf>
    <xf numFmtId="3" fontId="6" fillId="25" borderId="39" xfId="0" applyNumberFormat="1" applyFont="1" applyFill="1" applyBorder="1" applyAlignment="1">
      <alignment horizontal="center"/>
    </xf>
    <xf numFmtId="3" fontId="49" fillId="25" borderId="34" xfId="0" applyNumberFormat="1" applyFont="1" applyFill="1" applyBorder="1" applyAlignment="1">
      <alignment horizontal="center" vertical="center"/>
    </xf>
    <xf numFmtId="3" fontId="49" fillId="25" borderId="1" xfId="0" applyNumberFormat="1" applyFont="1" applyFill="1" applyBorder="1" applyAlignment="1">
      <alignment horizontal="center" vertical="center"/>
    </xf>
    <xf numFmtId="3" fontId="49" fillId="25" borderId="39" xfId="0" applyNumberFormat="1" applyFont="1" applyFill="1" applyBorder="1" applyAlignment="1">
      <alignment horizontal="center" vertical="center"/>
    </xf>
    <xf numFmtId="3" fontId="13" fillId="8" borderId="1" xfId="17" applyNumberFormat="1" applyFont="1" applyFill="1" applyBorder="1" applyAlignment="1">
      <alignment horizontal="center" vertical="center" wrapText="1"/>
    </xf>
    <xf numFmtId="3" fontId="5" fillId="0" borderId="1" xfId="0" applyNumberFormat="1" applyFont="1" applyBorder="1" applyAlignment="1">
      <alignment horizontal="center" vertical="center"/>
    </xf>
    <xf numFmtId="3" fontId="13" fillId="8" borderId="2" xfId="17" applyNumberFormat="1" applyFont="1" applyFill="1" applyBorder="1" applyAlignment="1">
      <alignment horizontal="center" vertical="center" wrapText="1"/>
    </xf>
    <xf numFmtId="3" fontId="5" fillId="0" borderId="2" xfId="0" applyNumberFormat="1" applyFont="1" applyBorder="1" applyAlignment="1">
      <alignment horizontal="center" vertical="center"/>
    </xf>
    <xf numFmtId="3" fontId="13" fillId="8" borderId="34" xfId="17" applyNumberFormat="1" applyFont="1" applyFill="1" applyBorder="1" applyAlignment="1">
      <alignment horizontal="center" vertical="center" wrapText="1"/>
    </xf>
    <xf numFmtId="3" fontId="5" fillId="0" borderId="34"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37" xfId="0" applyNumberFormat="1" applyFont="1" applyBorder="1" applyAlignment="1">
      <alignment horizontal="center" vertical="center"/>
    </xf>
    <xf numFmtId="3" fontId="13" fillId="8" borderId="39" xfId="17" applyNumberFormat="1" applyFont="1" applyFill="1" applyBorder="1" applyAlignment="1">
      <alignment horizontal="center" vertical="center" wrapText="1"/>
    </xf>
    <xf numFmtId="3" fontId="5" fillId="0" borderId="39" xfId="0" applyNumberFormat="1" applyFont="1" applyBorder="1" applyAlignment="1">
      <alignment horizontal="center" vertical="center"/>
    </xf>
    <xf numFmtId="3" fontId="5" fillId="0" borderId="40" xfId="0" applyNumberFormat="1" applyFont="1" applyBorder="1" applyAlignment="1">
      <alignment horizontal="center" vertical="center"/>
    </xf>
    <xf numFmtId="3" fontId="19" fillId="8" borderId="1" xfId="17" applyNumberFormat="1" applyFont="1" applyFill="1" applyBorder="1" applyAlignment="1">
      <alignment horizontal="center" vertical="center" wrapText="1"/>
    </xf>
    <xf numFmtId="3" fontId="36" fillId="8" borderId="1" xfId="17" applyNumberFormat="1" applyFont="1" applyFill="1" applyBorder="1" applyAlignment="1">
      <alignment horizontal="center" vertical="center" wrapText="1"/>
    </xf>
    <xf numFmtId="3" fontId="19" fillId="8" borderId="2" xfId="17" applyNumberFormat="1" applyFont="1" applyFill="1" applyBorder="1" applyAlignment="1">
      <alignment horizontal="center" vertical="center" wrapText="1"/>
    </xf>
    <xf numFmtId="3" fontId="36" fillId="8" borderId="2" xfId="17" applyNumberFormat="1" applyFont="1" applyFill="1" applyBorder="1" applyAlignment="1">
      <alignment horizontal="center" vertical="center" wrapText="1"/>
    </xf>
    <xf numFmtId="3" fontId="19" fillId="8" borderId="34" xfId="17" applyNumberFormat="1" applyFont="1" applyFill="1" applyBorder="1" applyAlignment="1">
      <alignment horizontal="center" vertical="center" wrapText="1"/>
    </xf>
    <xf numFmtId="3" fontId="36" fillId="8" borderId="34" xfId="17" applyNumberFormat="1" applyFont="1" applyFill="1" applyBorder="1" applyAlignment="1">
      <alignment horizontal="center" vertical="center" wrapText="1"/>
    </xf>
    <xf numFmtId="3" fontId="19" fillId="0" borderId="1" xfId="17" applyNumberFormat="1" applyFont="1" applyFill="1" applyBorder="1" applyAlignment="1">
      <alignment horizontal="center" vertical="center" wrapText="1"/>
    </xf>
    <xf numFmtId="3" fontId="19" fillId="0" borderId="39" xfId="17" applyNumberFormat="1" applyFont="1" applyFill="1" applyBorder="1" applyAlignment="1">
      <alignment horizontal="center" vertical="center" wrapText="1"/>
    </xf>
    <xf numFmtId="3" fontId="19" fillId="8" borderId="39" xfId="17" applyNumberFormat="1" applyFont="1" applyFill="1" applyBorder="1" applyAlignment="1">
      <alignment horizontal="center" vertical="center" wrapText="1"/>
    </xf>
    <xf numFmtId="3" fontId="36" fillId="8" borderId="39" xfId="17" applyNumberFormat="1" applyFont="1" applyFill="1" applyBorder="1" applyAlignment="1">
      <alignment horizontal="center" vertical="center" wrapText="1"/>
    </xf>
    <xf numFmtId="9" fontId="36" fillId="3" borderId="1" xfId="1" applyFont="1" applyFill="1" applyBorder="1" applyAlignment="1">
      <alignment horizontal="center" vertical="center" wrapText="1"/>
    </xf>
    <xf numFmtId="9" fontId="36" fillId="3" borderId="2" xfId="1" applyFont="1" applyFill="1" applyBorder="1" applyAlignment="1">
      <alignment horizontal="center" vertical="center" wrapText="1"/>
    </xf>
    <xf numFmtId="9" fontId="36" fillId="3" borderId="35" xfId="1" applyFont="1" applyFill="1" applyBorder="1" applyAlignment="1">
      <alignment horizontal="center" vertical="center" wrapText="1"/>
    </xf>
    <xf numFmtId="9" fontId="36" fillId="3" borderId="37" xfId="1" applyFont="1" applyFill="1" applyBorder="1" applyAlignment="1">
      <alignment horizontal="center" vertical="center" wrapText="1"/>
    </xf>
    <xf numFmtId="9" fontId="36" fillId="3" borderId="40" xfId="1" applyFont="1" applyFill="1" applyBorder="1" applyAlignment="1">
      <alignment horizontal="center" vertical="center" wrapText="1"/>
    </xf>
    <xf numFmtId="9" fontId="0" fillId="0" borderId="0" xfId="0" applyNumberFormat="1"/>
    <xf numFmtId="169" fontId="3" fillId="0" borderId="34" xfId="17" applyNumberFormat="1" applyFont="1" applyBorder="1" applyAlignment="1">
      <alignment horizontal="center" vertical="center"/>
    </xf>
    <xf numFmtId="169" fontId="3" fillId="0" borderId="1" xfId="17" applyNumberFormat="1" applyFont="1" applyBorder="1" applyAlignment="1">
      <alignment horizontal="center" vertical="center"/>
    </xf>
    <xf numFmtId="169" fontId="3" fillId="0" borderId="39" xfId="17" applyNumberFormat="1" applyFont="1" applyBorder="1" applyAlignment="1">
      <alignment horizontal="center" vertical="center"/>
    </xf>
    <xf numFmtId="3" fontId="6" fillId="0" borderId="3" xfId="0" applyNumberFormat="1" applyFont="1" applyBorder="1" applyAlignment="1">
      <alignment horizontal="center" vertical="center" wrapText="1"/>
    </xf>
    <xf numFmtId="3" fontId="6" fillId="0" borderId="38" xfId="0" applyNumberFormat="1" applyFont="1" applyBorder="1" applyAlignment="1">
      <alignment horizontal="center" vertical="center" wrapText="1"/>
    </xf>
    <xf numFmtId="3" fontId="6" fillId="0" borderId="39" xfId="0" applyNumberFormat="1" applyFont="1" applyBorder="1" applyAlignment="1">
      <alignment horizontal="center" vertical="center" wrapText="1"/>
    </xf>
    <xf numFmtId="3" fontId="6" fillId="0" borderId="40" xfId="0" applyNumberFormat="1" applyFont="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34" xfId="0" applyNumberFormat="1" applyFont="1" applyFill="1" applyBorder="1" applyAlignment="1">
      <alignment horizontal="center" vertical="center" wrapText="1"/>
    </xf>
    <xf numFmtId="1" fontId="13" fillId="4" borderId="1" xfId="0" applyNumberFormat="1" applyFont="1" applyFill="1" applyBorder="1" applyAlignment="1">
      <alignment horizontal="center" vertical="center" wrapText="1"/>
    </xf>
    <xf numFmtId="1" fontId="13" fillId="4" borderId="39" xfId="0" applyNumberFormat="1" applyFont="1" applyFill="1" applyBorder="1" applyAlignment="1">
      <alignment horizontal="center" vertical="center" wrapText="1"/>
    </xf>
    <xf numFmtId="3" fontId="5" fillId="0" borderId="6" xfId="0" applyNumberFormat="1" applyFont="1" applyBorder="1" applyAlignment="1">
      <alignment horizontal="center" vertical="center"/>
    </xf>
    <xf numFmtId="0" fontId="0" fillId="23" borderId="0" xfId="0" applyFill="1" applyAlignment="1">
      <alignment vertical="center"/>
    </xf>
    <xf numFmtId="0" fontId="0" fillId="5" borderId="10" xfId="0" applyFill="1" applyBorder="1" applyAlignment="1">
      <alignment horizontal="center" vertical="center"/>
    </xf>
    <xf numFmtId="0" fontId="47" fillId="23" borderId="19" xfId="4" applyFont="1" applyFill="1" applyBorder="1" applyAlignment="1">
      <alignment horizontal="center" vertical="center"/>
    </xf>
    <xf numFmtId="0" fontId="47" fillId="23" borderId="23" xfId="4" applyFont="1" applyFill="1" applyBorder="1" applyAlignment="1">
      <alignment horizontal="center" vertical="center"/>
    </xf>
    <xf numFmtId="0" fontId="3" fillId="5" borderId="0" xfId="0" applyFont="1" applyFill="1" applyAlignment="1">
      <alignment horizontal="center" vertical="center"/>
    </xf>
    <xf numFmtId="0" fontId="49" fillId="23" borderId="1" xfId="0" applyFont="1" applyFill="1" applyBorder="1" applyAlignment="1">
      <alignment horizontal="center" vertical="center" wrapText="1"/>
    </xf>
    <xf numFmtId="0" fontId="23" fillId="23" borderId="1" xfId="0" applyFont="1" applyFill="1" applyBorder="1" applyAlignment="1">
      <alignment horizontal="center" vertical="center" wrapText="1"/>
    </xf>
    <xf numFmtId="0" fontId="27" fillId="5" borderId="0" xfId="0" applyFont="1" applyFill="1" applyAlignment="1">
      <alignment horizontal="left" vertical="center"/>
    </xf>
    <xf numFmtId="0" fontId="50" fillId="5" borderId="0" xfId="4" applyFont="1" applyFill="1" applyAlignment="1">
      <alignment horizontal="left" vertical="center"/>
    </xf>
    <xf numFmtId="0" fontId="0" fillId="25" borderId="0" xfId="0" applyFill="1"/>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center" wrapText="1"/>
    </xf>
    <xf numFmtId="0" fontId="2" fillId="0" borderId="5" xfId="0" applyFont="1" applyBorder="1" applyAlignment="1">
      <alignment horizontal="center" wrapText="1"/>
    </xf>
    <xf numFmtId="1" fontId="17" fillId="5" borderId="3" xfId="0" applyNumberFormat="1" applyFont="1" applyFill="1" applyBorder="1" applyAlignment="1">
      <alignment horizontal="center"/>
    </xf>
    <xf numFmtId="1" fontId="17" fillId="5" borderId="4" xfId="0" applyNumberFormat="1" applyFont="1" applyFill="1" applyBorder="1" applyAlignment="1">
      <alignment horizontal="center"/>
    </xf>
    <xf numFmtId="0" fontId="17" fillId="2" borderId="1" xfId="0" applyFont="1" applyFill="1" applyBorder="1" applyAlignment="1">
      <alignment horizontal="left"/>
    </xf>
    <xf numFmtId="0" fontId="17" fillId="2" borderId="3" xfId="0" applyFont="1" applyFill="1" applyBorder="1" applyAlignment="1">
      <alignment horizontal="left"/>
    </xf>
    <xf numFmtId="0" fontId="17" fillId="2" borderId="4" xfId="0" applyFont="1" applyFill="1" applyBorder="1" applyAlignment="1">
      <alignment horizontal="left"/>
    </xf>
    <xf numFmtId="0" fontId="3" fillId="3" borderId="7" xfId="0" applyFont="1" applyFill="1" applyBorder="1" applyAlignment="1">
      <alignment horizontal="center" wrapText="1"/>
    </xf>
    <xf numFmtId="0" fontId="3" fillId="3" borderId="5" xfId="0" applyFont="1" applyFill="1" applyBorder="1" applyAlignment="1">
      <alignment horizontal="center" wrapText="1"/>
    </xf>
    <xf numFmtId="0" fontId="31" fillId="3" borderId="9" xfId="0" applyFont="1" applyFill="1" applyBorder="1" applyAlignment="1">
      <alignment horizontal="center" vertical="center"/>
    </xf>
    <xf numFmtId="0" fontId="31" fillId="3" borderId="11" xfId="0" applyFont="1" applyFill="1" applyBorder="1" applyAlignment="1">
      <alignment horizontal="center" vertical="center"/>
    </xf>
    <xf numFmtId="0" fontId="31" fillId="3" borderId="7" xfId="0" applyFont="1" applyFill="1" applyBorder="1" applyAlignment="1">
      <alignment horizontal="center" vertical="center"/>
    </xf>
    <xf numFmtId="0" fontId="3" fillId="3" borderId="11" xfId="0" applyFont="1" applyFill="1" applyBorder="1" applyAlignment="1">
      <alignment horizontal="center" wrapText="1"/>
    </xf>
    <xf numFmtId="0" fontId="3" fillId="3" borderId="12" xfId="0" applyFont="1" applyFill="1" applyBorder="1" applyAlignment="1">
      <alignment horizontal="center" wrapText="1"/>
    </xf>
    <xf numFmtId="0" fontId="18" fillId="0" borderId="1" xfId="0" applyFont="1" applyFill="1" applyBorder="1" applyAlignment="1">
      <alignment horizontal="left"/>
    </xf>
    <xf numFmtId="2" fontId="3" fillId="3" borderId="1" xfId="0" applyNumberFormat="1" applyFont="1" applyFill="1" applyBorder="1" applyAlignment="1">
      <alignment horizontal="center"/>
    </xf>
    <xf numFmtId="0" fontId="3" fillId="3" borderId="1" xfId="0" applyFont="1" applyFill="1" applyBorder="1" applyAlignment="1">
      <alignment horizontal="center"/>
    </xf>
    <xf numFmtId="0" fontId="14" fillId="16" borderId="1" xfId="0" applyFont="1" applyFill="1" applyBorder="1" applyAlignment="1">
      <alignment horizontal="center" vertical="center" wrapText="1"/>
    </xf>
    <xf numFmtId="0" fontId="3" fillId="0" borderId="1" xfId="0" applyFont="1" applyFill="1" applyBorder="1" applyAlignment="1">
      <alignment horizontal="center"/>
    </xf>
    <xf numFmtId="0" fontId="14" fillId="13" borderId="1" xfId="0" applyFont="1" applyFill="1" applyBorder="1" applyAlignment="1">
      <alignment horizontal="center" vertical="center" wrapText="1"/>
    </xf>
    <xf numFmtId="9" fontId="3" fillId="0" borderId="3" xfId="0" applyNumberFormat="1" applyFont="1" applyFill="1" applyBorder="1" applyAlignment="1">
      <alignment horizontal="center"/>
    </xf>
    <xf numFmtId="9" fontId="3" fillId="0" borderId="15" xfId="0" applyNumberFormat="1" applyFont="1" applyFill="1" applyBorder="1" applyAlignment="1">
      <alignment horizontal="center"/>
    </xf>
    <xf numFmtId="9" fontId="3" fillId="0" borderId="4" xfId="0" applyNumberFormat="1" applyFont="1" applyFill="1" applyBorder="1" applyAlignment="1">
      <alignment horizontal="center"/>
    </xf>
    <xf numFmtId="0" fontId="3" fillId="0" borderId="3" xfId="0" applyFont="1" applyFill="1" applyBorder="1" applyAlignment="1">
      <alignment horizontal="center"/>
    </xf>
    <xf numFmtId="0" fontId="3" fillId="0" borderId="15" xfId="0" applyFont="1" applyFill="1" applyBorder="1" applyAlignment="1">
      <alignment horizontal="center"/>
    </xf>
    <xf numFmtId="0" fontId="3" fillId="0" borderId="4" xfId="0" applyFont="1" applyFill="1" applyBorder="1" applyAlignment="1">
      <alignment horizontal="center"/>
    </xf>
    <xf numFmtId="49" fontId="1" fillId="3" borderId="9" xfId="0" applyNumberFormat="1" applyFont="1" applyFill="1" applyBorder="1" applyAlignment="1">
      <alignment horizontal="center"/>
    </xf>
    <xf numFmtId="49" fontId="1" fillId="3" borderId="11" xfId="0" applyNumberFormat="1" applyFont="1" applyFill="1" applyBorder="1" applyAlignment="1">
      <alignment horizontal="center"/>
    </xf>
    <xf numFmtId="9" fontId="0" fillId="3" borderId="8" xfId="0" applyNumberFormat="1" applyFill="1" applyBorder="1" applyAlignment="1">
      <alignment horizontal="center"/>
    </xf>
    <xf numFmtId="9" fontId="0" fillId="3" borderId="12" xfId="0" applyNumberFormat="1" applyFill="1" applyBorder="1" applyAlignment="1">
      <alignment horizontal="center"/>
    </xf>
    <xf numFmtId="1" fontId="17" fillId="5" borderId="1" xfId="0" applyNumberFormat="1" applyFont="1" applyFill="1" applyBorder="1" applyAlignment="1">
      <alignment horizontal="center"/>
    </xf>
    <xf numFmtId="9" fontId="0" fillId="3" borderId="9" xfId="0" applyNumberFormat="1" applyFont="1" applyFill="1" applyBorder="1" applyAlignment="1">
      <alignment horizontal="center"/>
    </xf>
    <xf numFmtId="9" fontId="0" fillId="3" borderId="11" xfId="0" applyNumberFormat="1" applyFont="1" applyFill="1" applyBorder="1" applyAlignment="1">
      <alignment horizontal="center"/>
    </xf>
    <xf numFmtId="9" fontId="0" fillId="3" borderId="7" xfId="0" applyNumberFormat="1" applyFont="1" applyFill="1" applyBorder="1" applyAlignment="1">
      <alignment horizontal="center"/>
    </xf>
    <xf numFmtId="2" fontId="0" fillId="3" borderId="8" xfId="0" applyNumberFormat="1" applyFill="1" applyBorder="1" applyAlignment="1">
      <alignment horizontal="center"/>
    </xf>
    <xf numFmtId="2" fontId="0" fillId="3" borderId="12" xfId="0" applyNumberFormat="1" applyFill="1" applyBorder="1" applyAlignment="1">
      <alignment horizontal="center"/>
    </xf>
    <xf numFmtId="0" fontId="14" fillId="15" borderId="3" xfId="0" applyFont="1" applyFill="1" applyBorder="1" applyAlignment="1">
      <alignment horizontal="center" vertical="center" wrapText="1"/>
    </xf>
    <xf numFmtId="0" fontId="14" fillId="15" borderId="15" xfId="0" applyFont="1" applyFill="1" applyBorder="1" applyAlignment="1">
      <alignment horizontal="center" vertical="center" wrapText="1"/>
    </xf>
    <xf numFmtId="0" fontId="14" fillId="15" borderId="4" xfId="0" applyFont="1" applyFill="1" applyBorder="1" applyAlignment="1">
      <alignment horizontal="center" vertical="center" wrapText="1"/>
    </xf>
    <xf numFmtId="0" fontId="17" fillId="2" borderId="2" xfId="0" applyFont="1" applyFill="1" applyBorder="1" applyAlignment="1">
      <alignment horizontal="left"/>
    </xf>
    <xf numFmtId="0" fontId="20" fillId="3" borderId="11" xfId="0" applyFont="1" applyFill="1" applyBorder="1" applyAlignment="1">
      <alignment horizontal="center" wrapText="1"/>
    </xf>
    <xf numFmtId="0" fontId="20" fillId="3" borderId="0" xfId="0" applyFont="1" applyFill="1" applyBorder="1" applyAlignment="1">
      <alignment horizontal="center" wrapText="1"/>
    </xf>
    <xf numFmtId="0" fontId="20" fillId="3" borderId="7" xfId="0" applyFont="1" applyFill="1" applyBorder="1" applyAlignment="1">
      <alignment horizontal="center" wrapText="1"/>
    </xf>
    <xf numFmtId="0" fontId="20" fillId="3" borderId="13" xfId="0" applyFont="1" applyFill="1" applyBorder="1" applyAlignment="1">
      <alignment horizontal="center" wrapText="1"/>
    </xf>
    <xf numFmtId="3" fontId="0" fillId="3" borderId="10" xfId="0" applyNumberFormat="1" applyFill="1" applyBorder="1" applyAlignment="1">
      <alignment horizontal="center"/>
    </xf>
    <xf numFmtId="3" fontId="0" fillId="3" borderId="0" xfId="0" applyNumberForma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xf>
    <xf numFmtId="0" fontId="14" fillId="10" borderId="1" xfId="0" applyFont="1" applyFill="1" applyBorder="1" applyAlignment="1">
      <alignment horizontal="center" vertical="center" wrapText="1"/>
    </xf>
    <xf numFmtId="3" fontId="0" fillId="3" borderId="8" xfId="0" applyNumberFormat="1" applyFill="1" applyBorder="1" applyAlignment="1">
      <alignment horizontal="center"/>
    </xf>
    <xf numFmtId="3" fontId="0" fillId="3" borderId="12" xfId="0" applyNumberFormat="1" applyFill="1" applyBorder="1" applyAlignment="1">
      <alignment horizontal="center"/>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8" fillId="2" borderId="1" xfId="0" applyFont="1" applyFill="1" applyBorder="1" applyAlignment="1">
      <alignment horizontal="left"/>
    </xf>
    <xf numFmtId="0" fontId="14" fillId="15" borderId="1" xfId="0" applyFont="1" applyFill="1" applyBorder="1" applyAlignment="1">
      <alignment horizontal="center" vertical="center" wrapText="1"/>
    </xf>
    <xf numFmtId="0" fontId="3" fillId="0" borderId="2" xfId="0" applyFont="1" applyFill="1" applyBorder="1" applyAlignment="1">
      <alignment horizontal="center"/>
    </xf>
    <xf numFmtId="2" fontId="0" fillId="3" borderId="1" xfId="0" applyNumberFormat="1" applyFill="1" applyBorder="1" applyAlignment="1">
      <alignment horizontal="center"/>
    </xf>
    <xf numFmtId="0" fontId="0" fillId="3" borderId="1" xfId="0" applyFill="1" applyBorder="1" applyAlignment="1">
      <alignment horizontal="center"/>
    </xf>
    <xf numFmtId="0" fontId="1" fillId="14" borderId="1" xfId="0" applyFont="1" applyFill="1"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10" fillId="2" borderId="1" xfId="0" applyFont="1" applyFill="1" applyBorder="1" applyAlignment="1">
      <alignment horizontal="center"/>
    </xf>
    <xf numFmtId="49" fontId="3" fillId="3" borderId="9" xfId="0" applyNumberFormat="1" applyFont="1" applyFill="1" applyBorder="1" applyAlignment="1">
      <alignment horizontal="center" wrapText="1"/>
    </xf>
    <xf numFmtId="49" fontId="3" fillId="3" borderId="8" xfId="0" applyNumberFormat="1" applyFont="1" applyFill="1" applyBorder="1" applyAlignment="1">
      <alignment horizontal="center" wrapText="1"/>
    </xf>
    <xf numFmtId="49" fontId="3" fillId="3" borderId="11" xfId="0" applyNumberFormat="1" applyFont="1" applyFill="1" applyBorder="1" applyAlignment="1">
      <alignment horizontal="center" wrapText="1"/>
    </xf>
    <xf numFmtId="49" fontId="3" fillId="3" borderId="12" xfId="0" applyNumberFormat="1" applyFont="1" applyFill="1" applyBorder="1" applyAlignment="1">
      <alignment horizontal="center" wrapText="1"/>
    </xf>
    <xf numFmtId="49" fontId="3" fillId="3" borderId="7" xfId="0" applyNumberFormat="1" applyFont="1" applyFill="1" applyBorder="1" applyAlignment="1">
      <alignment horizontal="center" wrapText="1"/>
    </xf>
    <xf numFmtId="49" fontId="3" fillId="3" borderId="5" xfId="0" applyNumberFormat="1" applyFont="1" applyFill="1" applyBorder="1" applyAlignment="1">
      <alignment horizontal="center" wrapText="1"/>
    </xf>
    <xf numFmtId="0" fontId="3" fillId="0" borderId="10" xfId="0" applyFont="1" applyFill="1" applyBorder="1" applyAlignment="1">
      <alignment horizontal="center"/>
    </xf>
    <xf numFmtId="0" fontId="3" fillId="0" borderId="8" xfId="0" applyFont="1" applyFill="1" applyBorder="1" applyAlignment="1">
      <alignment horizontal="center"/>
    </xf>
    <xf numFmtId="9" fontId="0" fillId="3" borderId="8" xfId="1" applyFont="1" applyFill="1" applyBorder="1" applyAlignment="1">
      <alignment horizontal="center"/>
    </xf>
    <xf numFmtId="9" fontId="0" fillId="3" borderId="12" xfId="1" applyFont="1" applyFill="1" applyBorder="1" applyAlignment="1">
      <alignment horizontal="center"/>
    </xf>
    <xf numFmtId="0" fontId="67" fillId="29" borderId="9" xfId="0" quotePrefix="1" applyFont="1" applyFill="1" applyBorder="1" applyAlignment="1">
      <alignment horizontal="left" vertical="center" wrapText="1"/>
    </xf>
    <xf numFmtId="0" fontId="67" fillId="29" borderId="10" xfId="0" applyFont="1" applyFill="1" applyBorder="1" applyAlignment="1">
      <alignment horizontal="left" vertical="center" wrapText="1"/>
    </xf>
    <xf numFmtId="0" fontId="67" fillId="29" borderId="8" xfId="0" applyFont="1" applyFill="1" applyBorder="1" applyAlignment="1">
      <alignment horizontal="left" vertical="center" wrapText="1"/>
    </xf>
    <xf numFmtId="0" fontId="67" fillId="29" borderId="7" xfId="0" applyFont="1" applyFill="1" applyBorder="1" applyAlignment="1">
      <alignment horizontal="left" vertical="center" wrapText="1"/>
    </xf>
    <xf numFmtId="0" fontId="67" fillId="29" borderId="13" xfId="0" applyFont="1" applyFill="1" applyBorder="1" applyAlignment="1">
      <alignment horizontal="left" vertical="center" wrapText="1"/>
    </xf>
    <xf numFmtId="0" fontId="67" fillId="29" borderId="5"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15" fillId="3" borderId="9" xfId="4" applyFill="1" applyBorder="1" applyAlignment="1">
      <alignment horizontal="center" vertical="center"/>
    </xf>
    <xf numFmtId="0" fontId="28" fillId="3" borderId="10"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13" xfId="0" applyFont="1" applyFill="1" applyBorder="1" applyAlignment="1">
      <alignment horizontal="center" vertical="center"/>
    </xf>
    <xf numFmtId="0" fontId="28" fillId="3" borderId="5" xfId="0" applyFont="1" applyFill="1" applyBorder="1" applyAlignment="1">
      <alignment horizontal="center" vertical="center"/>
    </xf>
    <xf numFmtId="0" fontId="40" fillId="11" borderId="1" xfId="0" quotePrefix="1" applyFont="1" applyFill="1" applyBorder="1" applyAlignment="1">
      <alignment horizontal="center" vertical="center"/>
    </xf>
    <xf numFmtId="0" fontId="40" fillId="11" borderId="1" xfId="0" applyFont="1" applyFill="1" applyBorder="1" applyAlignment="1">
      <alignment horizontal="center" vertical="center"/>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47" fillId="3" borderId="9" xfId="0" applyFont="1" applyFill="1" applyBorder="1" applyAlignment="1">
      <alignment horizontal="center" vertical="center"/>
    </xf>
    <xf numFmtId="0" fontId="47" fillId="3" borderId="10" xfId="0" applyFont="1" applyFill="1" applyBorder="1" applyAlignment="1">
      <alignment horizontal="center" vertical="center"/>
    </xf>
    <xf numFmtId="0" fontId="47" fillId="3" borderId="8"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13" xfId="0" applyFont="1" applyFill="1" applyBorder="1" applyAlignment="1">
      <alignment horizontal="center" vertical="center"/>
    </xf>
    <xf numFmtId="0" fontId="47" fillId="3" borderId="5" xfId="0" applyFont="1" applyFill="1" applyBorder="1" applyAlignment="1">
      <alignment horizontal="center" vertical="center"/>
    </xf>
    <xf numFmtId="0" fontId="41" fillId="21" borderId="0" xfId="0" applyFont="1" applyFill="1" applyAlignment="1">
      <alignment horizontal="center" vertical="center" wrapText="1"/>
    </xf>
    <xf numFmtId="0" fontId="41" fillId="21" borderId="0" xfId="0" applyFont="1" applyFill="1" applyAlignment="1">
      <alignment horizontal="center" vertic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 fillId="2" borderId="1" xfId="0" applyFont="1" applyFill="1" applyBorder="1" applyAlignment="1">
      <alignment horizontal="center" vertical="center"/>
    </xf>
    <xf numFmtId="0" fontId="46" fillId="11" borderId="26" xfId="0" applyFont="1" applyFill="1" applyBorder="1" applyAlignment="1">
      <alignment horizontal="center" vertical="center" wrapText="1"/>
    </xf>
    <xf numFmtId="0" fontId="5" fillId="0" borderId="3" xfId="0" quotePrefix="1" applyFont="1" applyBorder="1" applyAlignment="1">
      <alignment horizontal="left" vertical="center" wrapText="1"/>
    </xf>
    <xf numFmtId="0" fontId="13" fillId="0" borderId="3" xfId="0" applyFont="1" applyBorder="1" applyAlignment="1">
      <alignment horizontal="left" vertical="center" wrapText="1"/>
    </xf>
    <xf numFmtId="0" fontId="13" fillId="0" borderId="15" xfId="0" applyFont="1" applyBorder="1" applyAlignment="1">
      <alignment horizontal="left" vertical="center" wrapText="1"/>
    </xf>
    <xf numFmtId="0" fontId="13" fillId="0" borderId="4" xfId="0" applyFont="1" applyBorder="1" applyAlignment="1">
      <alignment horizontal="left" vertical="center" wrapText="1"/>
    </xf>
    <xf numFmtId="0" fontId="46" fillId="11" borderId="31" xfId="0" applyFont="1" applyFill="1" applyBorder="1" applyAlignment="1">
      <alignment horizontal="center" vertical="center"/>
    </xf>
    <xf numFmtId="0" fontId="46" fillId="11" borderId="22" xfId="0" applyFont="1" applyFill="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46" fillId="11" borderId="29" xfId="0" applyFont="1" applyFill="1" applyBorder="1" applyAlignment="1">
      <alignment horizontal="center" vertical="center" wrapText="1"/>
    </xf>
    <xf numFmtId="0" fontId="46" fillId="11" borderId="21" xfId="0" applyFont="1" applyFill="1" applyBorder="1" applyAlignment="1">
      <alignment horizontal="center" vertical="center" wrapText="1"/>
    </xf>
    <xf numFmtId="0" fontId="46" fillId="11" borderId="30" xfId="0" applyFont="1" applyFill="1" applyBorder="1" applyAlignment="1">
      <alignment horizontal="center" vertical="center" wrapText="1"/>
    </xf>
    <xf numFmtId="0" fontId="46" fillId="11" borderId="32" xfId="0" applyFont="1" applyFill="1" applyBorder="1" applyAlignment="1">
      <alignment horizontal="center" vertical="center" wrapText="1"/>
    </xf>
    <xf numFmtId="0" fontId="46" fillId="11" borderId="7" xfId="0" applyFont="1" applyFill="1" applyBorder="1" applyAlignment="1">
      <alignment horizontal="center" vertical="center" wrapText="1"/>
    </xf>
    <xf numFmtId="0" fontId="46" fillId="11" borderId="5" xfId="0" applyFont="1" applyFill="1" applyBorder="1" applyAlignment="1">
      <alignment horizontal="center" vertical="center" wrapText="1"/>
    </xf>
    <xf numFmtId="0" fontId="46" fillId="11" borderId="28"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28" xfId="0" applyFont="1" applyFill="1" applyBorder="1" applyAlignment="1">
      <alignment horizontal="center" vertical="center" wrapText="1"/>
    </xf>
    <xf numFmtId="0" fontId="46" fillId="11" borderId="6"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46" fillId="11" borderId="1" xfId="0" applyFont="1" applyFill="1" applyBorder="1" applyAlignment="1">
      <alignment horizontal="left" vertical="center"/>
    </xf>
    <xf numFmtId="0" fontId="13" fillId="4" borderId="3"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3" xfId="0" quotePrefix="1" applyFont="1" applyFill="1" applyBorder="1" applyAlignment="1">
      <alignment horizontal="left" vertical="center" wrapText="1"/>
    </xf>
    <xf numFmtId="0" fontId="5" fillId="19" borderId="3" xfId="0" applyFont="1" applyFill="1" applyBorder="1" applyAlignment="1">
      <alignment horizontal="center" vertical="center" wrapText="1"/>
    </xf>
    <xf numFmtId="0" fontId="5" fillId="19" borderId="15" xfId="0" applyFont="1" applyFill="1" applyBorder="1" applyAlignment="1">
      <alignment horizontal="center" vertical="center" wrapText="1"/>
    </xf>
    <xf numFmtId="0" fontId="5" fillId="19" borderId="4" xfId="0" applyFont="1" applyFill="1" applyBorder="1" applyAlignment="1">
      <alignment horizontal="center" vertical="center" wrapText="1"/>
    </xf>
    <xf numFmtId="0" fontId="5" fillId="19" borderId="3" xfId="0" quotePrefix="1" applyFont="1" applyFill="1" applyBorder="1" applyAlignment="1">
      <alignment horizontal="center" vertical="center"/>
    </xf>
    <xf numFmtId="0" fontId="5" fillId="19" borderId="15" xfId="0" quotePrefix="1" applyFont="1" applyFill="1" applyBorder="1" applyAlignment="1">
      <alignment horizontal="center" vertical="center"/>
    </xf>
    <xf numFmtId="0" fontId="5" fillId="19" borderId="4" xfId="0" quotePrefix="1" applyFont="1" applyFill="1" applyBorder="1" applyAlignment="1">
      <alignment horizontal="center" vertical="center"/>
    </xf>
    <xf numFmtId="0" fontId="51" fillId="21" borderId="0" xfId="0" applyFont="1" applyFill="1" applyAlignment="1">
      <alignment horizontal="center"/>
    </xf>
    <xf numFmtId="0" fontId="41" fillId="22" borderId="0" xfId="0" applyFont="1" applyFill="1" applyAlignment="1">
      <alignment horizontal="center" vertical="center" wrapText="1"/>
    </xf>
    <xf numFmtId="0" fontId="5" fillId="17" borderId="2" xfId="0" applyFont="1" applyFill="1" applyBorder="1" applyAlignment="1">
      <alignment horizontal="center" vertical="center" wrapText="1"/>
    </xf>
    <xf numFmtId="0" fontId="5" fillId="17" borderId="6"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15"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46" fillId="11"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6" fillId="23" borderId="12" xfId="0" applyFont="1" applyFill="1" applyBorder="1" applyAlignment="1">
      <alignment horizontal="center"/>
    </xf>
    <xf numFmtId="14" fontId="57" fillId="3" borderId="1" xfId="4" quotePrefix="1" applyNumberFormat="1" applyFont="1" applyFill="1" applyBorder="1" applyAlignment="1">
      <alignment horizontal="left"/>
    </xf>
    <xf numFmtId="14" fontId="5" fillId="3" borderId="1" xfId="0" applyNumberFormat="1" applyFont="1" applyFill="1" applyBorder="1" applyAlignment="1">
      <alignment horizontal="left"/>
    </xf>
    <xf numFmtId="14" fontId="5" fillId="3" borderId="1" xfId="0" quotePrefix="1" applyNumberFormat="1" applyFont="1" applyFill="1" applyBorder="1" applyAlignment="1">
      <alignment horizontal="left" wrapText="1"/>
    </xf>
    <xf numFmtId="0" fontId="4" fillId="5" borderId="1" xfId="0" quotePrefix="1" applyFont="1" applyFill="1" applyBorder="1" applyAlignment="1">
      <alignment horizontal="left"/>
    </xf>
    <xf numFmtId="0" fontId="4" fillId="5" borderId="1" xfId="0" applyFont="1" applyFill="1" applyBorder="1" applyAlignment="1">
      <alignment horizontal="left"/>
    </xf>
    <xf numFmtId="0" fontId="5" fillId="0" borderId="1" xfId="0" quotePrefix="1" applyFont="1" applyBorder="1" applyAlignment="1">
      <alignment horizontal="left" vertical="center" wrapText="1"/>
    </xf>
    <xf numFmtId="0" fontId="6" fillId="5" borderId="1" xfId="0" applyFont="1" applyFill="1" applyBorder="1" applyAlignment="1">
      <alignment horizontal="left"/>
    </xf>
    <xf numFmtId="0" fontId="5" fillId="3" borderId="3"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4" xfId="0" applyFont="1" applyFill="1" applyBorder="1" applyAlignment="1">
      <alignment horizontal="left" vertical="top" wrapText="1"/>
    </xf>
    <xf numFmtId="14" fontId="48" fillId="3" borderId="1" xfId="4" applyNumberFormat="1" applyFont="1" applyFill="1" applyBorder="1" applyAlignment="1">
      <alignment horizontal="left"/>
    </xf>
    <xf numFmtId="14" fontId="48" fillId="3" borderId="1" xfId="0" applyNumberFormat="1" applyFont="1" applyFill="1" applyBorder="1" applyAlignment="1">
      <alignment horizontal="left"/>
    </xf>
    <xf numFmtId="0" fontId="11" fillId="5" borderId="2" xfId="0" applyFont="1" applyFill="1" applyBorder="1" applyAlignment="1">
      <alignment horizontal="left" vertical="top"/>
    </xf>
    <xf numFmtId="0" fontId="11" fillId="5" borderId="6" xfId="0" applyFont="1" applyFill="1" applyBorder="1" applyAlignment="1">
      <alignment horizontal="left" vertical="top"/>
    </xf>
    <xf numFmtId="0" fontId="5" fillId="3" borderId="3" xfId="0" quotePrefix="1" applyFont="1" applyFill="1" applyBorder="1" applyAlignment="1">
      <alignment horizontal="left" vertical="top" wrapText="1"/>
    </xf>
    <xf numFmtId="0" fontId="5" fillId="3" borderId="3" xfId="0" quotePrefix="1"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6" fillId="5" borderId="3" xfId="0" applyFont="1" applyFill="1" applyBorder="1" applyAlignment="1">
      <alignment horizontal="left"/>
    </xf>
    <xf numFmtId="0" fontId="6" fillId="5" borderId="15" xfId="0" applyFont="1" applyFill="1" applyBorder="1" applyAlignment="1">
      <alignment horizontal="left"/>
    </xf>
    <xf numFmtId="0" fontId="6" fillId="5" borderId="4" xfId="0" applyFont="1" applyFill="1" applyBorder="1" applyAlignment="1">
      <alignment horizontal="left"/>
    </xf>
    <xf numFmtId="0" fontId="5" fillId="0" borderId="3" xfId="0" quotePrefix="1" applyFont="1" applyBorder="1" applyAlignment="1">
      <alignment horizontal="left" wrapText="1"/>
    </xf>
    <xf numFmtId="0" fontId="5" fillId="0" borderId="15" xfId="0" applyFont="1" applyBorder="1" applyAlignment="1">
      <alignment horizontal="left" wrapText="1"/>
    </xf>
    <xf numFmtId="0" fontId="5" fillId="0" borderId="4" xfId="0" applyFont="1" applyBorder="1" applyAlignment="1">
      <alignment horizontal="left" wrapText="1"/>
    </xf>
    <xf numFmtId="14" fontId="5" fillId="3" borderId="1" xfId="0" quotePrefix="1" applyNumberFormat="1" applyFont="1" applyFill="1" applyBorder="1" applyAlignment="1">
      <alignment horizontal="left"/>
    </xf>
    <xf numFmtId="0" fontId="56" fillId="23" borderId="0" xfId="0" applyFont="1" applyFill="1" applyBorder="1" applyAlignment="1">
      <alignment horizontal="center"/>
    </xf>
    <xf numFmtId="0" fontId="58" fillId="24" borderId="0" xfId="0" applyFont="1" applyFill="1" applyAlignment="1">
      <alignment horizontal="center" vertical="center"/>
    </xf>
    <xf numFmtId="0" fontId="5" fillId="0" borderId="1" xfId="0" applyFont="1" applyBorder="1" applyAlignment="1">
      <alignment vertical="center" wrapText="1"/>
    </xf>
    <xf numFmtId="0" fontId="4" fillId="5" borderId="3" xfId="0" applyFont="1" applyFill="1" applyBorder="1" applyAlignment="1">
      <alignment horizontal="left"/>
    </xf>
    <xf numFmtId="0" fontId="4" fillId="5" borderId="15" xfId="0" applyFont="1" applyFill="1" applyBorder="1" applyAlignment="1">
      <alignment horizontal="left"/>
    </xf>
    <xf numFmtId="0" fontId="4" fillId="5" borderId="4" xfId="0" applyFont="1" applyFill="1" applyBorder="1" applyAlignment="1">
      <alignment horizontal="left"/>
    </xf>
    <xf numFmtId="14" fontId="3" fillId="3" borderId="1" xfId="0" quotePrefix="1" applyNumberFormat="1" applyFont="1" applyFill="1" applyBorder="1" applyAlignment="1">
      <alignment horizontal="left"/>
    </xf>
    <xf numFmtId="14" fontId="3" fillId="3" borderId="1" xfId="0" applyNumberFormat="1" applyFont="1" applyFill="1" applyBorder="1" applyAlignment="1">
      <alignment horizontal="left"/>
    </xf>
    <xf numFmtId="0" fontId="17" fillId="5" borderId="1" xfId="0" applyFont="1" applyFill="1" applyBorder="1" applyAlignment="1">
      <alignment horizontal="left" vertical="top"/>
    </xf>
    <xf numFmtId="14" fontId="3" fillId="3" borderId="1" xfId="0" quotePrefix="1" applyNumberFormat="1" applyFont="1" applyFill="1" applyBorder="1" applyAlignment="1">
      <alignment horizontal="left" wrapText="1"/>
    </xf>
    <xf numFmtId="14" fontId="16" fillId="3" borderId="1" xfId="4" applyNumberFormat="1" applyFont="1" applyFill="1" applyBorder="1" applyAlignment="1">
      <alignment horizontal="left"/>
    </xf>
    <xf numFmtId="14" fontId="3" fillId="0" borderId="1" xfId="0" applyNumberFormat="1" applyFont="1" applyBorder="1" applyAlignment="1">
      <alignment horizont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5" fillId="0" borderId="15" xfId="0" applyFont="1" applyBorder="1" applyAlignment="1">
      <alignment horizontal="left" vertical="center" wrapText="1"/>
    </xf>
    <xf numFmtId="0" fontId="11" fillId="5" borderId="1" xfId="0" applyFont="1" applyFill="1" applyBorder="1" applyAlignment="1">
      <alignment horizontal="left" vertical="top"/>
    </xf>
    <xf numFmtId="14" fontId="57" fillId="3" borderId="1" xfId="4" applyNumberFormat="1" applyFont="1" applyFill="1" applyBorder="1" applyAlignment="1">
      <alignment horizontal="left"/>
    </xf>
    <xf numFmtId="14" fontId="5" fillId="0" borderId="1" xfId="0" applyNumberFormat="1" applyFont="1" applyBorder="1" applyAlignment="1">
      <alignment horizontal="center"/>
    </xf>
    <xf numFmtId="0" fontId="23" fillId="5" borderId="1" xfId="5" applyFont="1" applyFill="1" applyBorder="1" applyAlignment="1">
      <alignment horizontal="center" vertical="center"/>
    </xf>
    <xf numFmtId="0" fontId="23" fillId="5" borderId="2" xfId="5" applyFont="1" applyFill="1" applyBorder="1" applyAlignment="1">
      <alignment horizontal="center" vertical="center"/>
    </xf>
    <xf numFmtId="0" fontId="23" fillId="5" borderId="14" xfId="5" applyFont="1" applyFill="1" applyBorder="1" applyAlignment="1">
      <alignment horizontal="center" vertical="center"/>
    </xf>
    <xf numFmtId="0" fontId="23" fillId="5" borderId="6" xfId="5" applyFont="1" applyFill="1" applyBorder="1" applyAlignment="1">
      <alignment horizontal="center" vertical="center"/>
    </xf>
    <xf numFmtId="14" fontId="5" fillId="3" borderId="1" xfId="0" applyNumberFormat="1" applyFont="1" applyFill="1" applyBorder="1" applyAlignment="1">
      <alignment horizontal="left" wrapText="1"/>
    </xf>
    <xf numFmtId="14" fontId="57" fillId="3" borderId="1" xfId="4" quotePrefix="1" applyNumberFormat="1" applyFont="1" applyFill="1" applyBorder="1" applyAlignment="1">
      <alignment horizontal="left" wrapText="1"/>
    </xf>
    <xf numFmtId="0" fontId="5" fillId="3" borderId="1" xfId="0" quotePrefix="1" applyNumberFormat="1" applyFont="1" applyFill="1" applyBorder="1" applyAlignment="1">
      <alignment horizontal="left"/>
    </xf>
    <xf numFmtId="0" fontId="5" fillId="3" borderId="1" xfId="0" applyNumberFormat="1" applyFont="1" applyFill="1" applyBorder="1" applyAlignment="1">
      <alignment horizontal="left"/>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1" xfId="0" applyFont="1" applyFill="1" applyBorder="1" applyAlignment="1">
      <alignment horizontal="center"/>
    </xf>
    <xf numFmtId="0" fontId="56" fillId="23" borderId="0" xfId="0" quotePrefix="1" applyFont="1" applyFill="1" applyAlignment="1">
      <alignment horizontal="center" vertical="center" wrapText="1"/>
    </xf>
    <xf numFmtId="0" fontId="46" fillId="11" borderId="3" xfId="0" applyFont="1" applyFill="1" applyBorder="1" applyAlignment="1">
      <alignment horizontal="center" vertical="center" wrapText="1"/>
    </xf>
    <xf numFmtId="0" fontId="46" fillId="11" borderId="4"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5" fillId="0" borderId="3" xfId="0" applyFont="1" applyBorder="1" applyAlignment="1">
      <alignment vertical="center" wrapText="1"/>
    </xf>
    <xf numFmtId="0" fontId="5" fillId="0" borderId="15" xfId="0" applyFont="1" applyBorder="1" applyAlignment="1">
      <alignment vertical="center" wrapText="1"/>
    </xf>
    <xf numFmtId="0" fontId="5" fillId="0" borderId="4" xfId="0" applyFont="1" applyBorder="1" applyAlignment="1">
      <alignment vertical="center" wrapText="1"/>
    </xf>
    <xf numFmtId="14" fontId="16" fillId="3" borderId="1" xfId="4" quotePrefix="1" applyNumberFormat="1" applyFont="1" applyFill="1" applyBorder="1" applyAlignment="1">
      <alignment horizontal="left"/>
    </xf>
  </cellXfs>
  <cellStyles count="20">
    <cellStyle name="%" xfId="7" xr:uid="{00000000-0005-0000-0000-000000000000}"/>
    <cellStyle name="Check Cell 4" xfId="18" xr:uid="{DE5DD3C8-98E4-400F-84F4-9E1B41D77D50}"/>
    <cellStyle name="Comma" xfId="17" builtinId="3"/>
    <cellStyle name="Comma 2" xfId="3" xr:uid="{00000000-0005-0000-0000-000001000000}"/>
    <cellStyle name="Comma 2 2" xfId="8" xr:uid="{00000000-0005-0000-0000-000002000000}"/>
    <cellStyle name="Comma 3" xfId="10" xr:uid="{00000000-0005-0000-0000-000003000000}"/>
    <cellStyle name="Hyperlink" xfId="4" builtinId="8"/>
    <cellStyle name="Hyperlink 2" xfId="6" xr:uid="{00000000-0005-0000-0000-000005000000}"/>
    <cellStyle name="Hyperlink 3" xfId="15" xr:uid="{00000000-0005-0000-0000-000006000000}"/>
    <cellStyle name="Normal" xfId="0" builtinId="0"/>
    <cellStyle name="Normal 11" xfId="14" xr:uid="{00000000-0005-0000-0000-000008000000}"/>
    <cellStyle name="Normal 2" xfId="2" xr:uid="{00000000-0005-0000-0000-000009000000}"/>
    <cellStyle name="Normal 3" xfId="5" xr:uid="{00000000-0005-0000-0000-00000A000000}"/>
    <cellStyle name="Normal 3 2" xfId="16" xr:uid="{424077C4-B83E-470C-A843-FF710B012CE7}"/>
    <cellStyle name="Normal 4" xfId="12" xr:uid="{00000000-0005-0000-0000-00000B000000}"/>
    <cellStyle name="Note 2" xfId="19" xr:uid="{53A661A3-77FE-4B80-869E-986448F72816}"/>
    <cellStyle name="Per cent" xfId="1" builtinId="5"/>
    <cellStyle name="Percent 2" xfId="9" xr:uid="{00000000-0005-0000-0000-00000D000000}"/>
    <cellStyle name="Percent 3" xfId="11" xr:uid="{00000000-0005-0000-0000-00000E000000}"/>
    <cellStyle name="Percent 4" xfId="13" xr:uid="{00000000-0005-0000-0000-00000F000000}"/>
  </cellStyles>
  <dxfs count="5">
    <dxf>
      <font>
        <strike val="0"/>
        <outline val="0"/>
        <shadow val="0"/>
        <u val="none"/>
        <vertAlign val="baseline"/>
        <sz val="9"/>
        <color theme="1"/>
        <name val="Arial"/>
        <scheme val="none"/>
      </font>
      <alignment horizontal="center" vertical="center" textRotation="0" indent="0"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theme="1"/>
        <name val="Arial"/>
        <scheme val="none"/>
      </font>
      <alignment horizontal="center" vertical="center" textRotation="0" indent="0" justifyLastLine="0" shrinkToFit="0" readingOrder="0"/>
    </dxf>
    <dxf>
      <border>
        <bottom style="thin">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8"/>
        </patternFill>
      </fill>
      <alignment horizontal="center" vertical="center" textRotation="0" wrapText="0" indent="0" justifyLastLine="0" shrinkToFit="0" readingOrder="0"/>
      <border diagonalUp="0" diagonalDown="0" outline="0">
        <left/>
        <right/>
        <top/>
        <bottom/>
      </border>
    </dxf>
  </dxfs>
  <tableStyles count="0" defaultTableStyle="TableStyleMedium2" defaultPivotStyle="PivotStyleLight16"/>
  <colors>
    <mruColors>
      <color rgb="FF696969"/>
      <color rgb="FFE4E4E4"/>
      <color rgb="FF4472C4"/>
      <color rgb="FFFFA7A7"/>
      <color rgb="FFFF505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theme" Target="theme/theme1.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externalLink" Target="externalLinks/externalLink2.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sharedStrings" Target="sharedStrings.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externalLink" Target="externalLinks/externalLink1.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styles" Target="styles.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connections" Target="connections.xml" Id="rId27" /><Relationship Type="http://schemas.openxmlformats.org/officeDocument/2006/relationships/calcChain" Target="calcChain.xml" Id="rId30" /><Relationship Type="http://schemas.openxmlformats.org/officeDocument/2006/relationships/customXml" Target="/customXML/item2.xml" Id="R0949989687004d0a"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barChart>
        <c:barDir val="col"/>
        <c:grouping val="stacked"/>
        <c:varyColors val="0"/>
        <c:ser>
          <c:idx val="0"/>
          <c:order val="0"/>
          <c:tx>
            <c:strRef>
              <c:f>'W3.1'!$H$10</c:f>
              <c:strCache>
                <c:ptCount val="1"/>
                <c:pt idx="0">
                  <c:v>Kerbside sort Blueprint</c:v>
                </c:pt>
              </c:strCache>
            </c:strRef>
          </c:tx>
          <c:spPr>
            <a:solidFill>
              <a:schemeClr val="accent5">
                <a:lumMod val="50000"/>
              </a:schemeClr>
            </a:solidFill>
            <a:ln>
              <a:solidFill>
                <a:schemeClr val="tx1"/>
              </a:solidFill>
            </a:ln>
            <a:effectLst/>
          </c:spPr>
          <c:invertIfNegative val="0"/>
          <c:cat>
            <c:numRef>
              <c:f>'W3.1'!$G$11:$G$17</c:f>
              <c:numCache>
                <c:formatCode>General</c:formatCode>
                <c:ptCount val="7"/>
                <c:pt idx="0">
                  <c:v>2013</c:v>
                </c:pt>
                <c:pt idx="1">
                  <c:v>2014</c:v>
                </c:pt>
                <c:pt idx="2">
                  <c:v>2015</c:v>
                </c:pt>
                <c:pt idx="3">
                  <c:v>2016</c:v>
                </c:pt>
                <c:pt idx="4">
                  <c:v>2017</c:v>
                </c:pt>
                <c:pt idx="5">
                  <c:v>2018</c:v>
                </c:pt>
                <c:pt idx="6">
                  <c:v>2019</c:v>
                </c:pt>
              </c:numCache>
            </c:numRef>
          </c:cat>
          <c:val>
            <c:numRef>
              <c:f>'W3.1'!$H$11:$H$17</c:f>
              <c:numCache>
                <c:formatCode>General</c:formatCode>
                <c:ptCount val="7"/>
                <c:pt idx="0">
                  <c:v>3</c:v>
                </c:pt>
                <c:pt idx="1">
                  <c:v>4</c:v>
                </c:pt>
                <c:pt idx="2">
                  <c:v>7</c:v>
                </c:pt>
                <c:pt idx="3">
                  <c:v>10</c:v>
                </c:pt>
                <c:pt idx="6">
                  <c:v>13</c:v>
                </c:pt>
              </c:numCache>
            </c:numRef>
          </c:val>
          <c:extLst>
            <c:ext xmlns:c16="http://schemas.microsoft.com/office/drawing/2014/chart" uri="{C3380CC4-5D6E-409C-BE32-E72D297353CC}">
              <c16:uniqueId val="{00000000-9DA6-4408-AC2A-073BD94FF8C6}"/>
            </c:ext>
          </c:extLst>
        </c:ser>
        <c:ser>
          <c:idx val="1"/>
          <c:order val="1"/>
          <c:tx>
            <c:strRef>
              <c:f>'W3.1'!$I$10</c:f>
              <c:strCache>
                <c:ptCount val="1"/>
                <c:pt idx="0">
                  <c:v>Kerbside sort NOT Blueprint</c:v>
                </c:pt>
              </c:strCache>
            </c:strRef>
          </c:tx>
          <c:spPr>
            <a:solidFill>
              <a:schemeClr val="accent5">
                <a:shade val="70000"/>
              </a:schemeClr>
            </a:solidFill>
            <a:ln>
              <a:solidFill>
                <a:schemeClr val="tx1"/>
              </a:solidFill>
            </a:ln>
            <a:effectLst/>
          </c:spPr>
          <c:invertIfNegative val="0"/>
          <c:cat>
            <c:numRef>
              <c:f>'W3.1'!$G$11:$G$17</c:f>
              <c:numCache>
                <c:formatCode>General</c:formatCode>
                <c:ptCount val="7"/>
                <c:pt idx="0">
                  <c:v>2013</c:v>
                </c:pt>
                <c:pt idx="1">
                  <c:v>2014</c:v>
                </c:pt>
                <c:pt idx="2">
                  <c:v>2015</c:v>
                </c:pt>
                <c:pt idx="3">
                  <c:v>2016</c:v>
                </c:pt>
                <c:pt idx="4">
                  <c:v>2017</c:v>
                </c:pt>
                <c:pt idx="5">
                  <c:v>2018</c:v>
                </c:pt>
                <c:pt idx="6">
                  <c:v>2019</c:v>
                </c:pt>
              </c:numCache>
            </c:numRef>
          </c:cat>
          <c:val>
            <c:numRef>
              <c:f>'W3.1'!$I$11:$I$17</c:f>
              <c:numCache>
                <c:formatCode>General</c:formatCode>
                <c:ptCount val="7"/>
                <c:pt idx="0">
                  <c:v>4</c:v>
                </c:pt>
                <c:pt idx="1">
                  <c:v>5</c:v>
                </c:pt>
                <c:pt idx="2">
                  <c:v>4</c:v>
                </c:pt>
                <c:pt idx="3">
                  <c:v>2</c:v>
                </c:pt>
                <c:pt idx="6">
                  <c:v>1</c:v>
                </c:pt>
              </c:numCache>
            </c:numRef>
          </c:val>
          <c:extLst>
            <c:ext xmlns:c16="http://schemas.microsoft.com/office/drawing/2014/chart" uri="{C3380CC4-5D6E-409C-BE32-E72D297353CC}">
              <c16:uniqueId val="{00000001-9DA6-4408-AC2A-073BD94FF8C6}"/>
            </c:ext>
          </c:extLst>
        </c:ser>
        <c:ser>
          <c:idx val="2"/>
          <c:order val="2"/>
          <c:tx>
            <c:strRef>
              <c:f>'W3.1'!$J$10</c:f>
              <c:strCache>
                <c:ptCount val="1"/>
                <c:pt idx="0">
                  <c:v>Multi Stream NOT kerbside sort</c:v>
                </c:pt>
              </c:strCache>
            </c:strRef>
          </c:tx>
          <c:spPr>
            <a:solidFill>
              <a:schemeClr val="accent5">
                <a:shade val="90000"/>
              </a:schemeClr>
            </a:solidFill>
            <a:ln>
              <a:solidFill>
                <a:schemeClr val="tx1"/>
              </a:solidFill>
            </a:ln>
            <a:effectLst/>
          </c:spPr>
          <c:invertIfNegative val="0"/>
          <c:cat>
            <c:numRef>
              <c:f>'W3.1'!$G$11:$G$17</c:f>
              <c:numCache>
                <c:formatCode>General</c:formatCode>
                <c:ptCount val="7"/>
                <c:pt idx="0">
                  <c:v>2013</c:v>
                </c:pt>
                <c:pt idx="1">
                  <c:v>2014</c:v>
                </c:pt>
                <c:pt idx="2">
                  <c:v>2015</c:v>
                </c:pt>
                <c:pt idx="3">
                  <c:v>2016</c:v>
                </c:pt>
                <c:pt idx="4">
                  <c:v>2017</c:v>
                </c:pt>
                <c:pt idx="5">
                  <c:v>2018</c:v>
                </c:pt>
                <c:pt idx="6">
                  <c:v>2019</c:v>
                </c:pt>
              </c:numCache>
            </c:numRef>
          </c:cat>
          <c:val>
            <c:numRef>
              <c:f>'W3.1'!$J$11:$J$17</c:f>
              <c:numCache>
                <c:formatCode>General</c:formatCode>
                <c:ptCount val="7"/>
                <c:pt idx="0">
                  <c:v>2</c:v>
                </c:pt>
                <c:pt idx="1">
                  <c:v>2</c:v>
                </c:pt>
                <c:pt idx="2">
                  <c:v>1</c:v>
                </c:pt>
                <c:pt idx="3">
                  <c:v>1</c:v>
                </c:pt>
                <c:pt idx="6">
                  <c:v>1</c:v>
                </c:pt>
              </c:numCache>
            </c:numRef>
          </c:val>
          <c:extLst>
            <c:ext xmlns:c16="http://schemas.microsoft.com/office/drawing/2014/chart" uri="{C3380CC4-5D6E-409C-BE32-E72D297353CC}">
              <c16:uniqueId val="{00000002-9DA6-4408-AC2A-073BD94FF8C6}"/>
            </c:ext>
          </c:extLst>
        </c:ser>
        <c:ser>
          <c:idx val="3"/>
          <c:order val="3"/>
          <c:tx>
            <c:strRef>
              <c:f>'W3.1'!$K$10</c:f>
              <c:strCache>
                <c:ptCount val="1"/>
                <c:pt idx="0">
                  <c:v>Twin Stream Co-mingled</c:v>
                </c:pt>
              </c:strCache>
            </c:strRef>
          </c:tx>
          <c:spPr>
            <a:solidFill>
              <a:schemeClr val="accent5">
                <a:tint val="90000"/>
              </a:schemeClr>
            </a:solidFill>
            <a:ln>
              <a:solidFill>
                <a:schemeClr val="tx1"/>
              </a:solidFill>
            </a:ln>
            <a:effectLst/>
          </c:spPr>
          <c:invertIfNegative val="0"/>
          <c:cat>
            <c:numRef>
              <c:f>'W3.1'!$G$11:$G$17</c:f>
              <c:numCache>
                <c:formatCode>General</c:formatCode>
                <c:ptCount val="7"/>
                <c:pt idx="0">
                  <c:v>2013</c:v>
                </c:pt>
                <c:pt idx="1">
                  <c:v>2014</c:v>
                </c:pt>
                <c:pt idx="2">
                  <c:v>2015</c:v>
                </c:pt>
                <c:pt idx="3">
                  <c:v>2016</c:v>
                </c:pt>
                <c:pt idx="4">
                  <c:v>2017</c:v>
                </c:pt>
                <c:pt idx="5">
                  <c:v>2018</c:v>
                </c:pt>
                <c:pt idx="6">
                  <c:v>2019</c:v>
                </c:pt>
              </c:numCache>
            </c:numRef>
          </c:cat>
          <c:val>
            <c:numRef>
              <c:f>'W3.1'!$K$11:$K$17</c:f>
              <c:numCache>
                <c:formatCode>General</c:formatCode>
                <c:ptCount val="7"/>
                <c:pt idx="0">
                  <c:v>4</c:v>
                </c:pt>
                <c:pt idx="1">
                  <c:v>4</c:v>
                </c:pt>
                <c:pt idx="2">
                  <c:v>3</c:v>
                </c:pt>
                <c:pt idx="3">
                  <c:v>2</c:v>
                </c:pt>
                <c:pt idx="6">
                  <c:v>1</c:v>
                </c:pt>
              </c:numCache>
            </c:numRef>
          </c:val>
          <c:extLst>
            <c:ext xmlns:c16="http://schemas.microsoft.com/office/drawing/2014/chart" uri="{C3380CC4-5D6E-409C-BE32-E72D297353CC}">
              <c16:uniqueId val="{00000003-9DA6-4408-AC2A-073BD94FF8C6}"/>
            </c:ext>
          </c:extLst>
        </c:ser>
        <c:ser>
          <c:idx val="4"/>
          <c:order val="4"/>
          <c:tx>
            <c:strRef>
              <c:f>'W3.1'!$L$10</c:f>
              <c:strCache>
                <c:ptCount val="1"/>
                <c:pt idx="0">
                  <c:v>Single Stream Co-mingled</c:v>
                </c:pt>
              </c:strCache>
            </c:strRef>
          </c:tx>
          <c:spPr>
            <a:solidFill>
              <a:schemeClr val="accent5">
                <a:tint val="70000"/>
              </a:schemeClr>
            </a:solidFill>
            <a:ln>
              <a:solidFill>
                <a:schemeClr val="tx1"/>
              </a:solidFill>
            </a:ln>
            <a:effectLst/>
          </c:spPr>
          <c:invertIfNegative val="0"/>
          <c:cat>
            <c:numRef>
              <c:f>'W3.1'!$G$11:$G$17</c:f>
              <c:numCache>
                <c:formatCode>General</c:formatCode>
                <c:ptCount val="7"/>
                <c:pt idx="0">
                  <c:v>2013</c:v>
                </c:pt>
                <c:pt idx="1">
                  <c:v>2014</c:v>
                </c:pt>
                <c:pt idx="2">
                  <c:v>2015</c:v>
                </c:pt>
                <c:pt idx="3">
                  <c:v>2016</c:v>
                </c:pt>
                <c:pt idx="4">
                  <c:v>2017</c:v>
                </c:pt>
                <c:pt idx="5">
                  <c:v>2018</c:v>
                </c:pt>
                <c:pt idx="6">
                  <c:v>2019</c:v>
                </c:pt>
              </c:numCache>
            </c:numRef>
          </c:cat>
          <c:val>
            <c:numRef>
              <c:f>'W3.1'!$L$11:$L$17</c:f>
              <c:numCache>
                <c:formatCode>General</c:formatCode>
                <c:ptCount val="7"/>
                <c:pt idx="0">
                  <c:v>4</c:v>
                </c:pt>
                <c:pt idx="1">
                  <c:v>4</c:v>
                </c:pt>
                <c:pt idx="2">
                  <c:v>4</c:v>
                </c:pt>
                <c:pt idx="3">
                  <c:v>4</c:v>
                </c:pt>
                <c:pt idx="6">
                  <c:v>6</c:v>
                </c:pt>
              </c:numCache>
            </c:numRef>
          </c:val>
          <c:extLst>
            <c:ext xmlns:c16="http://schemas.microsoft.com/office/drawing/2014/chart" uri="{C3380CC4-5D6E-409C-BE32-E72D297353CC}">
              <c16:uniqueId val="{00000004-9DA6-4408-AC2A-073BD94FF8C6}"/>
            </c:ext>
          </c:extLst>
        </c:ser>
        <c:ser>
          <c:idx val="5"/>
          <c:order val="5"/>
          <c:tx>
            <c:strRef>
              <c:f>'W3.1'!$M$10</c:f>
              <c:strCache>
                <c:ptCount val="1"/>
                <c:pt idx="0">
                  <c:v>Single Stream Co-mingled Separate glass</c:v>
                </c:pt>
              </c:strCache>
            </c:strRef>
          </c:tx>
          <c:spPr>
            <a:solidFill>
              <a:schemeClr val="accent5">
                <a:tint val="50000"/>
              </a:schemeClr>
            </a:solidFill>
            <a:ln>
              <a:solidFill>
                <a:schemeClr val="tx1"/>
              </a:solidFill>
            </a:ln>
            <a:effectLst/>
          </c:spPr>
          <c:invertIfNegative val="0"/>
          <c:cat>
            <c:numRef>
              <c:f>'W3.1'!$G$11:$G$17</c:f>
              <c:numCache>
                <c:formatCode>General</c:formatCode>
                <c:ptCount val="7"/>
                <c:pt idx="0">
                  <c:v>2013</c:v>
                </c:pt>
                <c:pt idx="1">
                  <c:v>2014</c:v>
                </c:pt>
                <c:pt idx="2">
                  <c:v>2015</c:v>
                </c:pt>
                <c:pt idx="3">
                  <c:v>2016</c:v>
                </c:pt>
                <c:pt idx="4">
                  <c:v>2017</c:v>
                </c:pt>
                <c:pt idx="5">
                  <c:v>2018</c:v>
                </c:pt>
                <c:pt idx="6">
                  <c:v>2019</c:v>
                </c:pt>
              </c:numCache>
            </c:numRef>
          </c:cat>
          <c:val>
            <c:numRef>
              <c:f>'W3.1'!$M$11:$M$17</c:f>
              <c:numCache>
                <c:formatCode>General</c:formatCode>
                <c:ptCount val="7"/>
                <c:pt idx="0">
                  <c:v>3</c:v>
                </c:pt>
                <c:pt idx="1">
                  <c:v>3</c:v>
                </c:pt>
                <c:pt idx="2">
                  <c:v>3</c:v>
                </c:pt>
                <c:pt idx="3">
                  <c:v>3</c:v>
                </c:pt>
                <c:pt idx="6">
                  <c:v>0</c:v>
                </c:pt>
              </c:numCache>
            </c:numRef>
          </c:val>
          <c:extLst>
            <c:ext xmlns:c16="http://schemas.microsoft.com/office/drawing/2014/chart" uri="{C3380CC4-5D6E-409C-BE32-E72D297353CC}">
              <c16:uniqueId val="{00000008-9DA6-4408-AC2A-073BD94FF8C6}"/>
            </c:ext>
          </c:extLst>
        </c:ser>
        <c:dLbls>
          <c:showLegendKey val="0"/>
          <c:showVal val="0"/>
          <c:showCatName val="0"/>
          <c:showSerName val="0"/>
          <c:showPercent val="0"/>
          <c:showBubbleSize val="0"/>
        </c:dLbls>
        <c:gapWidth val="150"/>
        <c:overlap val="100"/>
        <c:axId val="695375648"/>
        <c:axId val="695374336"/>
      </c:barChart>
      <c:catAx>
        <c:axId val="695375648"/>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5374336"/>
        <c:crosses val="autoZero"/>
        <c:auto val="1"/>
        <c:lblAlgn val="ctr"/>
        <c:lblOffset val="100"/>
        <c:noMultiLvlLbl val="0"/>
      </c:catAx>
      <c:valAx>
        <c:axId val="695374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local authorities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5375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65098107850809"/>
          <c:y val="7.7903595401032352E-2"/>
          <c:w val="0.84396464024934259"/>
          <c:h val="0.7485915633757606"/>
        </c:manualLayout>
      </c:layout>
      <c:lineChart>
        <c:grouping val="standard"/>
        <c:varyColors val="0"/>
        <c:ser>
          <c:idx val="0"/>
          <c:order val="0"/>
          <c:tx>
            <c:strRef>
              <c:f>'W2.4'!$I$11</c:f>
              <c:strCache>
                <c:ptCount val="1"/>
                <c:pt idx="0">
                  <c:v>% of total food waste</c:v>
                </c:pt>
              </c:strCache>
            </c:strRef>
          </c:tx>
          <c:spPr>
            <a:ln w="28575" cap="rnd">
              <a:solidFill>
                <a:schemeClr val="accent1"/>
              </a:solidFill>
              <a:round/>
            </a:ln>
            <a:effectLst/>
          </c:spPr>
          <c:marker>
            <c:symbol val="none"/>
          </c:marker>
          <c:cat>
            <c:numRef>
              <c:f>'W2.4'!$G$12:$G$15</c:f>
              <c:numCache>
                <c:formatCode>General</c:formatCode>
                <c:ptCount val="4"/>
                <c:pt idx="0">
                  <c:v>2016</c:v>
                </c:pt>
                <c:pt idx="1">
                  <c:v>2017</c:v>
                </c:pt>
                <c:pt idx="2">
                  <c:v>2018</c:v>
                </c:pt>
                <c:pt idx="3">
                  <c:v>2019</c:v>
                </c:pt>
              </c:numCache>
            </c:numRef>
          </c:cat>
          <c:val>
            <c:numRef>
              <c:f>'W2.4'!$I$12:$I$15</c:f>
              <c:numCache>
                <c:formatCode>0%</c:formatCode>
                <c:ptCount val="4"/>
                <c:pt idx="0">
                  <c:v>0.42549804048025303</c:v>
                </c:pt>
                <c:pt idx="1">
                  <c:v>0.49246071975837291</c:v>
                </c:pt>
                <c:pt idx="2">
                  <c:v>0.48029687099609703</c:v>
                </c:pt>
                <c:pt idx="3">
                  <c:v>0.47864330042589648</c:v>
                </c:pt>
              </c:numCache>
            </c:numRef>
          </c:val>
          <c:smooth val="0"/>
          <c:extLst>
            <c:ext xmlns:c16="http://schemas.microsoft.com/office/drawing/2014/chart" uri="{C3380CC4-5D6E-409C-BE32-E72D297353CC}">
              <c16:uniqueId val="{00000000-C914-4F5C-882D-005FC53B5AC8}"/>
            </c:ext>
          </c:extLst>
        </c:ser>
        <c:dLbls>
          <c:showLegendKey val="0"/>
          <c:showVal val="0"/>
          <c:showCatName val="0"/>
          <c:showSerName val="0"/>
          <c:showPercent val="0"/>
          <c:showBubbleSize val="0"/>
        </c:dLbls>
        <c:smooth val="0"/>
        <c:axId val="996165560"/>
        <c:axId val="996168512"/>
      </c:lineChart>
      <c:catAx>
        <c:axId val="9961655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96168512"/>
        <c:crosses val="autoZero"/>
        <c:auto val="1"/>
        <c:lblAlgn val="ctr"/>
        <c:lblOffset val="100"/>
        <c:noMultiLvlLbl val="0"/>
      </c:catAx>
      <c:valAx>
        <c:axId val="99616851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sz="1000" b="0" i="0" baseline="0">
                    <a:solidFill>
                      <a:schemeClr val="tx1"/>
                    </a:solidFill>
                    <a:effectLst/>
                    <a:latin typeface="Arial" panose="020B0604020202020204" pitchFamily="34" charset="0"/>
                    <a:cs typeface="Arial" panose="020B0604020202020204" pitchFamily="34" charset="0"/>
                  </a:rPr>
                  <a:t>Percentage of total food waste treated by anaerobic digestion</a:t>
                </a:r>
                <a:endParaRPr lang="en-GB" sz="1000">
                  <a:solidFill>
                    <a:schemeClr val="tx1"/>
                  </a:solidFill>
                  <a:effectLst/>
                  <a:latin typeface="Arial" panose="020B0604020202020204" pitchFamily="34" charset="0"/>
                  <a:cs typeface="Arial" panose="020B0604020202020204" pitchFamily="34" charset="0"/>
                </a:endParaRPr>
              </a:p>
            </c:rich>
          </c:tx>
          <c:layout>
            <c:manualLayout>
              <c:xMode val="edge"/>
              <c:yMode val="edge"/>
              <c:x val="1.9543910290367974E-2"/>
              <c:y val="8.978220625997050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996165560"/>
        <c:crosses val="autoZero"/>
        <c:crossBetween val="between"/>
      </c:valAx>
      <c:spPr>
        <a:noFill/>
        <a:ln>
          <a:noFill/>
        </a:ln>
        <a:effectLst/>
      </c:spPr>
    </c:plotArea>
    <c:plotVisOnly val="1"/>
    <c:dispBlanksAs val="gap"/>
    <c:showDLblsOverMax val="0"/>
  </c:chart>
  <c:spPr>
    <a:solidFill>
      <a:schemeClr val="bg1"/>
    </a:solidFill>
    <a:ln w="317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13646016645093"/>
          <c:y val="5.5555555555555552E-2"/>
          <c:w val="0.7359695078498637"/>
          <c:h val="0.76185347097069234"/>
        </c:manualLayout>
      </c:layout>
      <c:lineChart>
        <c:grouping val="standard"/>
        <c:varyColors val="0"/>
        <c:ser>
          <c:idx val="0"/>
          <c:order val="0"/>
          <c:tx>
            <c:strRef>
              <c:f>'W2.5'!$L$10</c:f>
              <c:strCache>
                <c:ptCount val="1"/>
                <c:pt idx="0">
                  <c:v>% of remaining waste incinerated with energy recovery</c:v>
                </c:pt>
              </c:strCache>
            </c:strRef>
          </c:tx>
          <c:spPr>
            <a:ln w="28575" cap="rnd">
              <a:solidFill>
                <a:schemeClr val="accent1"/>
              </a:solidFill>
              <a:round/>
            </a:ln>
            <a:effectLst/>
          </c:spPr>
          <c:marker>
            <c:symbol val="none"/>
          </c:marker>
          <c:cat>
            <c:strRef>
              <c:f>'W2.5'!$G$11:$G$19</c:f>
              <c:strCache>
                <c:ptCount val="9"/>
                <c:pt idx="0">
                  <c:v>2012</c:v>
                </c:pt>
                <c:pt idx="1">
                  <c:v>2013</c:v>
                </c:pt>
                <c:pt idx="2">
                  <c:v>2014</c:v>
                </c:pt>
                <c:pt idx="3">
                  <c:v>2015</c:v>
                </c:pt>
                <c:pt idx="4">
                  <c:v>2016</c:v>
                </c:pt>
                <c:pt idx="5">
                  <c:v>2017</c:v>
                </c:pt>
                <c:pt idx="6">
                  <c:v>2018</c:v>
                </c:pt>
                <c:pt idx="7">
                  <c:v>2019</c:v>
                </c:pt>
                <c:pt idx="8">
                  <c:v>2020</c:v>
                </c:pt>
              </c:strCache>
            </c:strRef>
          </c:cat>
          <c:val>
            <c:numRef>
              <c:f>'W2.5'!$L$11:$L$19</c:f>
              <c:numCache>
                <c:formatCode>0%</c:formatCode>
                <c:ptCount val="9"/>
                <c:pt idx="0">
                  <c:v>9.6929912269991939E-2</c:v>
                </c:pt>
                <c:pt idx="1">
                  <c:v>0.12642693823139811</c:v>
                </c:pt>
                <c:pt idx="2">
                  <c:v>0.27094218667260911</c:v>
                </c:pt>
                <c:pt idx="3">
                  <c:v>0.47625298231393171</c:v>
                </c:pt>
                <c:pt idx="4">
                  <c:v>0.67716332192834272</c:v>
                </c:pt>
                <c:pt idx="5">
                  <c:v>0.64721036509933016</c:v>
                </c:pt>
                <c:pt idx="6">
                  <c:v>0.6720932399376488</c:v>
                </c:pt>
                <c:pt idx="7">
                  <c:v>0.73500475630225981</c:v>
                </c:pt>
                <c:pt idx="8">
                  <c:v>0.82035244027937015</c:v>
                </c:pt>
              </c:numCache>
            </c:numRef>
          </c:val>
          <c:smooth val="0"/>
          <c:extLst>
            <c:ext xmlns:c16="http://schemas.microsoft.com/office/drawing/2014/chart" uri="{C3380CC4-5D6E-409C-BE32-E72D297353CC}">
              <c16:uniqueId val="{00000000-7F13-423E-AE2A-5F21C2EA4133}"/>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126546617202461"/>
              <c:y val="0.876600360625741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GB">
                    <a:solidFill>
                      <a:schemeClr val="tx1"/>
                    </a:solidFill>
                    <a:latin typeface="Arial" panose="020B0604020202020204" pitchFamily="34" charset="0"/>
                    <a:cs typeface="Arial" panose="020B0604020202020204" pitchFamily="34" charset="0"/>
                  </a:rPr>
                  <a:t>% of remaining waste incinerated</a:t>
                </a:r>
                <a:r>
                  <a:rPr lang="en-GB" baseline="0">
                    <a:solidFill>
                      <a:schemeClr val="tx1"/>
                    </a:solidFill>
                    <a:latin typeface="Arial" panose="020B0604020202020204" pitchFamily="34" charset="0"/>
                    <a:cs typeface="Arial" panose="020B0604020202020204" pitchFamily="34" charset="0"/>
                  </a:rPr>
                  <a:t> with energy recovery (following removal of reuse/recycling component)</a:t>
                </a:r>
                <a:endParaRPr lang="en-GB">
                  <a:solidFill>
                    <a:schemeClr val="tx1"/>
                  </a:solidFill>
                  <a:latin typeface="Arial" panose="020B0604020202020204" pitchFamily="34" charset="0"/>
                  <a:cs typeface="Arial" panose="020B0604020202020204" pitchFamily="34" charset="0"/>
                </a:endParaRPr>
              </a:p>
            </c:rich>
          </c:tx>
          <c:layout>
            <c:manualLayout>
              <c:xMode val="edge"/>
              <c:yMode val="edge"/>
              <c:x val="1.5240028236017535E-2"/>
              <c:y val="6.388267256066676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74816040873391"/>
          <c:y val="5.9454191033138398E-2"/>
          <c:w val="0.82452702217443274"/>
          <c:h val="0.77237730802982452"/>
        </c:manualLayout>
      </c:layout>
      <c:lineChart>
        <c:grouping val="standard"/>
        <c:varyColors val="0"/>
        <c:ser>
          <c:idx val="0"/>
          <c:order val="0"/>
          <c:tx>
            <c:strRef>
              <c:f>'W2.6'!$C$3</c:f>
              <c:strCache>
                <c:ptCount val="1"/>
                <c:pt idx="0">
                  <c:v>Annual residual household waste produced per person</c:v>
                </c:pt>
              </c:strCache>
            </c:strRef>
          </c:tx>
          <c:spPr>
            <a:ln w="28575" cap="rnd">
              <a:solidFill>
                <a:schemeClr val="accent5"/>
              </a:solidFill>
              <a:round/>
            </a:ln>
            <a:effectLst/>
          </c:spPr>
          <c:marker>
            <c:symbol val="none"/>
          </c:marker>
          <c:cat>
            <c:strRef>
              <c:f>'W2.6'!$G$11:$G$19</c:f>
              <c:strCache>
                <c:ptCount val="9"/>
                <c:pt idx="0">
                  <c:v>2012</c:v>
                </c:pt>
                <c:pt idx="1">
                  <c:v>2013</c:v>
                </c:pt>
                <c:pt idx="2">
                  <c:v>2014</c:v>
                </c:pt>
                <c:pt idx="3">
                  <c:v>2015</c:v>
                </c:pt>
                <c:pt idx="4">
                  <c:v>2016</c:v>
                </c:pt>
                <c:pt idx="5">
                  <c:v>2017</c:v>
                </c:pt>
                <c:pt idx="6">
                  <c:v>2018</c:v>
                </c:pt>
                <c:pt idx="7">
                  <c:v>2019</c:v>
                </c:pt>
                <c:pt idx="8">
                  <c:v>2020</c:v>
                </c:pt>
              </c:strCache>
            </c:strRef>
          </c:cat>
          <c:val>
            <c:numRef>
              <c:f>'W2.6'!$H$11:$H$19</c:f>
              <c:numCache>
                <c:formatCode>General</c:formatCode>
                <c:ptCount val="9"/>
                <c:pt idx="0">
                  <c:v>217</c:v>
                </c:pt>
                <c:pt idx="1">
                  <c:v>208</c:v>
                </c:pt>
                <c:pt idx="2">
                  <c:v>194</c:v>
                </c:pt>
                <c:pt idx="3">
                  <c:v>199</c:v>
                </c:pt>
                <c:pt idx="4">
                  <c:v>194</c:v>
                </c:pt>
                <c:pt idx="5">
                  <c:v>184</c:v>
                </c:pt>
                <c:pt idx="6">
                  <c:v>180</c:v>
                </c:pt>
                <c:pt idx="7">
                  <c:v>173</c:v>
                </c:pt>
                <c:pt idx="8">
                  <c:v>182</c:v>
                </c:pt>
              </c:numCache>
            </c:numRef>
          </c:val>
          <c:smooth val="0"/>
          <c:extLst>
            <c:ext xmlns:c16="http://schemas.microsoft.com/office/drawing/2014/chart" uri="{C3380CC4-5D6E-409C-BE32-E72D297353CC}">
              <c16:uniqueId val="{00000002-FC1F-4A3D-BAB0-AD960E5706B9}"/>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US" sz="900">
                    <a:solidFill>
                      <a:schemeClr val="tx1"/>
                    </a:solidFill>
                    <a:latin typeface="Arial" panose="020B0604020202020204" pitchFamily="34" charset="0"/>
                    <a:cs typeface="Arial" panose="020B0604020202020204" pitchFamily="34" charset="0"/>
                  </a:rPr>
                  <a:t>Year</a:t>
                </a:r>
              </a:p>
            </c:rich>
          </c:tx>
          <c:layout>
            <c:manualLayout>
              <c:xMode val="edge"/>
              <c:yMode val="edge"/>
              <c:x val="0.49133247471470265"/>
              <c:y val="0.908410690513572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sz="1000">
                    <a:solidFill>
                      <a:schemeClr val="tx1"/>
                    </a:solidFill>
                    <a:latin typeface="Arial" panose="020B0604020202020204" pitchFamily="34" charset="0"/>
                    <a:cs typeface="Arial" panose="020B0604020202020204" pitchFamily="34" charset="0"/>
                  </a:rPr>
                  <a:t>Annual residual household</a:t>
                </a:r>
                <a:r>
                  <a:rPr lang="en-US" sz="1000" baseline="0">
                    <a:solidFill>
                      <a:schemeClr val="tx1"/>
                    </a:solidFill>
                    <a:latin typeface="Arial" panose="020B0604020202020204" pitchFamily="34" charset="0"/>
                    <a:cs typeface="Arial" panose="020B0604020202020204" pitchFamily="34" charset="0"/>
                  </a:rPr>
                  <a:t> waste produced per person </a:t>
                </a:r>
                <a:r>
                  <a:rPr lang="en-US" sz="1000">
                    <a:solidFill>
                      <a:schemeClr val="tx1"/>
                    </a:solidFill>
                    <a:latin typeface="Arial" panose="020B0604020202020204" pitchFamily="34" charset="0"/>
                    <a:cs typeface="Arial" panose="020B0604020202020204" pitchFamily="34" charset="0"/>
                  </a:rPr>
                  <a:t>(kg)</a:t>
                </a:r>
              </a:p>
            </c:rich>
          </c:tx>
          <c:layout>
            <c:manualLayout>
              <c:xMode val="edge"/>
              <c:yMode val="edge"/>
              <c:x val="2.6290542000782013E-2"/>
              <c:y val="6.796027689521265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7202160139004"/>
          <c:y val="5.5555555555555552E-2"/>
          <c:w val="0.83610181244859383"/>
          <c:h val="0.68505961571727858"/>
        </c:manualLayout>
      </c:layout>
      <c:lineChart>
        <c:grouping val="standard"/>
        <c:varyColors val="0"/>
        <c:ser>
          <c:idx val="1"/>
          <c:order val="0"/>
          <c:tx>
            <c:strRef>
              <c:f>'W2.7'!$J$10</c:f>
              <c:strCache>
                <c:ptCount val="1"/>
                <c:pt idx="0">
                  <c:v>Percentage of Waste Reused/Recycled/Composted (Statutory Target)</c:v>
                </c:pt>
              </c:strCache>
            </c:strRef>
          </c:tx>
          <c:spPr>
            <a:ln w="28575" cap="rnd">
              <a:solidFill>
                <a:schemeClr val="accent5"/>
              </a:solidFill>
              <a:round/>
            </a:ln>
            <a:effectLst/>
          </c:spPr>
          <c:marker>
            <c:symbol val="none"/>
          </c:marker>
          <c:cat>
            <c:numRef>
              <c:f>'W2.7'!$G$11:$G$19</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'W2.7'!$J$11:$J$19</c:f>
              <c:numCache>
                <c:formatCode>#,##0</c:formatCode>
                <c:ptCount val="9"/>
                <c:pt idx="0">
                  <c:v>52.260055000000001</c:v>
                </c:pt>
                <c:pt idx="1">
                  <c:v>54.333108000000003</c:v>
                </c:pt>
                <c:pt idx="2">
                  <c:v>56.246175000000001</c:v>
                </c:pt>
                <c:pt idx="3">
                  <c:v>60.185420999999998</c:v>
                </c:pt>
                <c:pt idx="4">
                  <c:v>63.810414000000002</c:v>
                </c:pt>
                <c:pt idx="5">
                  <c:v>62.665179999999999</c:v>
                </c:pt>
                <c:pt idx="6">
                  <c:v>62.789045999999999</c:v>
                </c:pt>
                <c:pt idx="7">
                  <c:v>65.136860999999996</c:v>
                </c:pt>
                <c:pt idx="8">
                  <c:v>65.369432000000003</c:v>
                </c:pt>
              </c:numCache>
            </c:numRef>
          </c:val>
          <c:smooth val="0"/>
          <c:extLst>
            <c:ext xmlns:c16="http://schemas.microsoft.com/office/drawing/2014/chart" uri="{C3380CC4-5D6E-409C-BE32-E72D297353CC}">
              <c16:uniqueId val="{00000000-72CD-4CBE-96DA-108A38538EE1}"/>
            </c:ext>
          </c:extLst>
        </c:ser>
        <c:ser>
          <c:idx val="2"/>
          <c:order val="1"/>
          <c:tx>
            <c:strRef>
              <c:f>'W2.7'!$K$10</c:f>
              <c:strCache>
                <c:ptCount val="1"/>
                <c:pt idx="0">
                  <c:v>Target 2019/20 (%)</c:v>
                </c:pt>
              </c:strCache>
            </c:strRef>
          </c:tx>
          <c:spPr>
            <a:ln w="19050" cap="rnd">
              <a:solidFill>
                <a:schemeClr val="accent5">
                  <a:lumMod val="60000"/>
                  <a:lumOff val="40000"/>
                </a:schemeClr>
              </a:solidFill>
              <a:prstDash val="lgDash"/>
              <a:round/>
            </a:ln>
            <a:effectLst/>
          </c:spPr>
          <c:marker>
            <c:symbol val="none"/>
          </c:marker>
          <c:cat>
            <c:numRef>
              <c:f>'W2.7'!$G$11:$G$19</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'W2.7'!$K$11:$K$19</c:f>
              <c:numCache>
                <c:formatCode>#,##0</c:formatCode>
                <c:ptCount val="9"/>
                <c:pt idx="0">
                  <c:v>64</c:v>
                </c:pt>
                <c:pt idx="1">
                  <c:v>64</c:v>
                </c:pt>
                <c:pt idx="2">
                  <c:v>64</c:v>
                </c:pt>
                <c:pt idx="3">
                  <c:v>64</c:v>
                </c:pt>
                <c:pt idx="4">
                  <c:v>64</c:v>
                </c:pt>
                <c:pt idx="5">
                  <c:v>64</c:v>
                </c:pt>
                <c:pt idx="6">
                  <c:v>64</c:v>
                </c:pt>
                <c:pt idx="7">
                  <c:v>64</c:v>
                </c:pt>
                <c:pt idx="8">
                  <c:v>64</c:v>
                </c:pt>
              </c:numCache>
            </c:numRef>
          </c:val>
          <c:smooth val="0"/>
          <c:extLst>
            <c:ext xmlns:c16="http://schemas.microsoft.com/office/drawing/2014/chart" uri="{C3380CC4-5D6E-409C-BE32-E72D297353CC}">
              <c16:uniqueId val="{00000001-72CD-4CBE-96DA-108A38538EE1}"/>
            </c:ext>
          </c:extLst>
        </c:ser>
        <c:ser>
          <c:idx val="0"/>
          <c:order val="2"/>
          <c:tx>
            <c:strRef>
              <c:f>'W2.7'!$L$10</c:f>
              <c:strCache>
                <c:ptCount val="1"/>
                <c:pt idx="0">
                  <c:v>Target 2024/25 (%)</c:v>
                </c:pt>
              </c:strCache>
            </c:strRef>
          </c:tx>
          <c:spPr>
            <a:ln w="19050" cap="rnd">
              <a:solidFill>
                <a:schemeClr val="accent5">
                  <a:lumMod val="60000"/>
                  <a:lumOff val="40000"/>
                </a:schemeClr>
              </a:solidFill>
              <a:prstDash val="sysDash"/>
              <a:round/>
            </a:ln>
            <a:effectLst/>
          </c:spPr>
          <c:marker>
            <c:symbol val="none"/>
          </c:marker>
          <c:cat>
            <c:numRef>
              <c:f>'W2.7'!$G$11:$G$19</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'W2.7'!$L$11:$L$19</c:f>
              <c:numCache>
                <c:formatCode>#,##0</c:formatCode>
                <c:ptCount val="9"/>
                <c:pt idx="0">
                  <c:v>70</c:v>
                </c:pt>
                <c:pt idx="1">
                  <c:v>70</c:v>
                </c:pt>
                <c:pt idx="2">
                  <c:v>70</c:v>
                </c:pt>
                <c:pt idx="3">
                  <c:v>70</c:v>
                </c:pt>
                <c:pt idx="4">
                  <c:v>70</c:v>
                </c:pt>
                <c:pt idx="5">
                  <c:v>70</c:v>
                </c:pt>
                <c:pt idx="6">
                  <c:v>70</c:v>
                </c:pt>
                <c:pt idx="7">
                  <c:v>70</c:v>
                </c:pt>
                <c:pt idx="8">
                  <c:v>70</c:v>
                </c:pt>
              </c:numCache>
            </c:numRef>
          </c:val>
          <c:smooth val="0"/>
          <c:extLst>
            <c:ext xmlns:c16="http://schemas.microsoft.com/office/drawing/2014/chart" uri="{C3380CC4-5D6E-409C-BE32-E72D297353CC}">
              <c16:uniqueId val="{00000001-E62F-4F1A-98AA-B78DCA691821}"/>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0748027078268454"/>
              <c:y val="0.813288314550591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Waste Reused/Recycled/Composted</a:t>
                </a:r>
                <a:r>
                  <a:rPr lang="en-US" baseline="0">
                    <a:solidFill>
                      <a:schemeClr val="tx1"/>
                    </a:solidFill>
                    <a:latin typeface="Arial" panose="020B0604020202020204" pitchFamily="34" charset="0"/>
                    <a:cs typeface="Arial" panose="020B0604020202020204" pitchFamily="34" charset="0"/>
                  </a:rPr>
                  <a:t> (% of total waste)</a:t>
                </a:r>
                <a:endParaRPr lang="en-US">
                  <a:solidFill>
                    <a:schemeClr val="tx1"/>
                  </a:solidFill>
                  <a:latin typeface="Arial" panose="020B0604020202020204" pitchFamily="34" charset="0"/>
                  <a:cs typeface="Arial" panose="020B0604020202020204" pitchFamily="34" charset="0"/>
                </a:endParaRPr>
              </a:p>
            </c:rich>
          </c:tx>
          <c:layout>
            <c:manualLayout>
              <c:xMode val="edge"/>
              <c:yMode val="edge"/>
              <c:x val="1.4879107253564786E-2"/>
              <c:y val="7.57575757575757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prstDash val="sysDash"/>
        </a:ln>
        <a:effectLst/>
      </c:spPr>
    </c:plotArea>
    <c:legend>
      <c:legendPos val="b"/>
      <c:layout>
        <c:manualLayout>
          <c:xMode val="edge"/>
          <c:yMode val="edge"/>
          <c:x val="0.11792617552618642"/>
          <c:y val="0.86527834549566585"/>
          <c:w val="0.88207382447381355"/>
          <c:h val="0.13074633368143873"/>
        </c:manualLayout>
      </c:layout>
      <c:overlay val="0"/>
      <c:spPr>
        <a:noFill/>
        <a:ln w="3175">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39740412427258"/>
          <c:y val="5.9454191033138398E-2"/>
          <c:w val="0.7678777226674367"/>
          <c:h val="0.74811652929348749"/>
        </c:manualLayout>
      </c:layout>
      <c:barChart>
        <c:barDir val="col"/>
        <c:grouping val="stacked"/>
        <c:varyColors val="0"/>
        <c:ser>
          <c:idx val="0"/>
          <c:order val="0"/>
          <c:tx>
            <c:strRef>
              <c:f>'W2.8'!$G$11</c:f>
              <c:strCache>
                <c:ptCount val="1"/>
                <c:pt idx="0">
                  <c:v>Construction &amp; Demolition</c:v>
                </c:pt>
              </c:strCache>
            </c:strRef>
          </c:tx>
          <c:spPr>
            <a:solidFill>
              <a:schemeClr val="accent5">
                <a:lumMod val="75000"/>
              </a:schemeClr>
            </a:solidFill>
            <a:ln w="3175">
              <a:solidFill>
                <a:schemeClr val="tx1"/>
              </a:solidFill>
            </a:ln>
            <a:effectLst/>
          </c:spPr>
          <c:invertIfNegative val="0"/>
          <c:cat>
            <c:numRef>
              <c:f>'W2.8'!$I$10:$M$10</c:f>
              <c:numCache>
                <c:formatCode>General</c:formatCode>
                <c:ptCount val="5"/>
                <c:pt idx="0">
                  <c:v>2010</c:v>
                </c:pt>
                <c:pt idx="1">
                  <c:v>2012</c:v>
                </c:pt>
                <c:pt idx="2">
                  <c:v>2014</c:v>
                </c:pt>
                <c:pt idx="3">
                  <c:v>2016</c:v>
                </c:pt>
                <c:pt idx="4">
                  <c:v>2018</c:v>
                </c:pt>
              </c:numCache>
            </c:numRef>
          </c:cat>
          <c:val>
            <c:numRef>
              <c:f>'W2.8'!$I$11:$M$11</c:f>
              <c:numCache>
                <c:formatCode>#,##0</c:formatCode>
                <c:ptCount val="5"/>
                <c:pt idx="0">
                  <c:v>5654257.5740107559</c:v>
                </c:pt>
                <c:pt idx="1">
                  <c:v>4366540.0493481038</c:v>
                </c:pt>
                <c:pt idx="2">
                  <c:v>4283527.1310760416</c:v>
                </c:pt>
                <c:pt idx="3">
                  <c:v>4638024.7946291016</c:v>
                </c:pt>
                <c:pt idx="4">
                  <c:v>4736194.108109409</c:v>
                </c:pt>
              </c:numCache>
            </c:numRef>
          </c:val>
          <c:extLst>
            <c:ext xmlns:c16="http://schemas.microsoft.com/office/drawing/2014/chart" uri="{C3380CC4-5D6E-409C-BE32-E72D297353CC}">
              <c16:uniqueId val="{00000001-20CA-4CCA-91FB-C3A0FB483479}"/>
            </c:ext>
          </c:extLst>
        </c:ser>
        <c:ser>
          <c:idx val="1"/>
          <c:order val="1"/>
          <c:tx>
            <c:strRef>
              <c:f>'W2.8'!$G$12</c:f>
              <c:strCache>
                <c:ptCount val="1"/>
                <c:pt idx="0">
                  <c:v>Industrial</c:v>
                </c:pt>
              </c:strCache>
            </c:strRef>
          </c:tx>
          <c:spPr>
            <a:solidFill>
              <a:schemeClr val="accent5">
                <a:lumMod val="60000"/>
                <a:lumOff val="40000"/>
              </a:schemeClr>
            </a:solidFill>
            <a:ln w="3175">
              <a:solidFill>
                <a:schemeClr val="tx1"/>
              </a:solidFill>
            </a:ln>
            <a:effectLst/>
          </c:spPr>
          <c:invertIfNegative val="0"/>
          <c:cat>
            <c:numRef>
              <c:f>'W2.8'!$I$10:$M$10</c:f>
              <c:numCache>
                <c:formatCode>General</c:formatCode>
                <c:ptCount val="5"/>
                <c:pt idx="0">
                  <c:v>2010</c:v>
                </c:pt>
                <c:pt idx="1">
                  <c:v>2012</c:v>
                </c:pt>
                <c:pt idx="2">
                  <c:v>2014</c:v>
                </c:pt>
                <c:pt idx="3">
                  <c:v>2016</c:v>
                </c:pt>
                <c:pt idx="4">
                  <c:v>2018</c:v>
                </c:pt>
              </c:numCache>
            </c:numRef>
          </c:cat>
          <c:val>
            <c:numRef>
              <c:f>'W2.8'!$I$12:$M$12</c:f>
              <c:numCache>
                <c:formatCode>#,##0</c:formatCode>
                <c:ptCount val="5"/>
                <c:pt idx="0">
                  <c:v>1941214.68</c:v>
                </c:pt>
                <c:pt idx="1">
                  <c:v>1914151.23</c:v>
                </c:pt>
                <c:pt idx="2">
                  <c:v>1868014.94</c:v>
                </c:pt>
                <c:pt idx="3">
                  <c:v>1939713.2</c:v>
                </c:pt>
                <c:pt idx="4">
                  <c:v>1440922</c:v>
                </c:pt>
              </c:numCache>
            </c:numRef>
          </c:val>
          <c:extLst>
            <c:ext xmlns:c16="http://schemas.microsoft.com/office/drawing/2014/chart" uri="{C3380CC4-5D6E-409C-BE32-E72D297353CC}">
              <c16:uniqueId val="{00000002-20CA-4CCA-91FB-C3A0FB483479}"/>
            </c:ext>
          </c:extLst>
        </c:ser>
        <c:ser>
          <c:idx val="2"/>
          <c:order val="2"/>
          <c:tx>
            <c:strRef>
              <c:f>'W2.8'!$G$13</c:f>
              <c:strCache>
                <c:ptCount val="1"/>
                <c:pt idx="0">
                  <c:v>Commercial</c:v>
                </c:pt>
              </c:strCache>
            </c:strRef>
          </c:tx>
          <c:spPr>
            <a:solidFill>
              <a:schemeClr val="accent5">
                <a:lumMod val="40000"/>
                <a:lumOff val="60000"/>
              </a:schemeClr>
            </a:solidFill>
            <a:ln w="3175">
              <a:solidFill>
                <a:schemeClr val="tx1"/>
              </a:solidFill>
            </a:ln>
            <a:effectLst/>
          </c:spPr>
          <c:invertIfNegative val="0"/>
          <c:cat>
            <c:numRef>
              <c:f>'W2.8'!$I$10:$M$10</c:f>
              <c:numCache>
                <c:formatCode>General</c:formatCode>
                <c:ptCount val="5"/>
                <c:pt idx="0">
                  <c:v>2010</c:v>
                </c:pt>
                <c:pt idx="1">
                  <c:v>2012</c:v>
                </c:pt>
                <c:pt idx="2">
                  <c:v>2014</c:v>
                </c:pt>
                <c:pt idx="3">
                  <c:v>2016</c:v>
                </c:pt>
                <c:pt idx="4">
                  <c:v>2018</c:v>
                </c:pt>
              </c:numCache>
            </c:numRef>
          </c:cat>
          <c:val>
            <c:numRef>
              <c:f>'W2.8'!$I$13:$M$13</c:f>
              <c:numCache>
                <c:formatCode>#,##0</c:formatCode>
                <c:ptCount val="5"/>
                <c:pt idx="0">
                  <c:v>1738789.2673557992</c:v>
                </c:pt>
                <c:pt idx="1">
                  <c:v>1754739.1316995556</c:v>
                </c:pt>
                <c:pt idx="2">
                  <c:v>1769234.8996903519</c:v>
                </c:pt>
                <c:pt idx="3">
                  <c:v>1869966.7860081219</c:v>
                </c:pt>
                <c:pt idx="4">
                  <c:v>1474653.2031726935</c:v>
                </c:pt>
              </c:numCache>
            </c:numRef>
          </c:val>
          <c:extLst>
            <c:ext xmlns:c16="http://schemas.microsoft.com/office/drawing/2014/chart" uri="{C3380CC4-5D6E-409C-BE32-E72D297353CC}">
              <c16:uniqueId val="{00000003-20CA-4CCA-91FB-C3A0FB483479}"/>
            </c:ext>
          </c:extLst>
        </c:ser>
        <c:ser>
          <c:idx val="3"/>
          <c:order val="3"/>
          <c:tx>
            <c:strRef>
              <c:f>'W2.8'!$G$14</c:f>
              <c:strCache>
                <c:ptCount val="1"/>
                <c:pt idx="0">
                  <c:v>Household</c:v>
                </c:pt>
              </c:strCache>
            </c:strRef>
          </c:tx>
          <c:spPr>
            <a:solidFill>
              <a:schemeClr val="accent5">
                <a:lumMod val="20000"/>
                <a:lumOff val="80000"/>
              </a:schemeClr>
            </a:solidFill>
            <a:ln w="3175">
              <a:solidFill>
                <a:schemeClr val="tx1"/>
              </a:solidFill>
            </a:ln>
            <a:effectLst/>
          </c:spPr>
          <c:invertIfNegative val="0"/>
          <c:cat>
            <c:numRef>
              <c:f>'W2.8'!$I$10:$M$10</c:f>
              <c:numCache>
                <c:formatCode>General</c:formatCode>
                <c:ptCount val="5"/>
                <c:pt idx="0">
                  <c:v>2010</c:v>
                </c:pt>
                <c:pt idx="1">
                  <c:v>2012</c:v>
                </c:pt>
                <c:pt idx="2">
                  <c:v>2014</c:v>
                </c:pt>
                <c:pt idx="3">
                  <c:v>2016</c:v>
                </c:pt>
                <c:pt idx="4">
                  <c:v>2018</c:v>
                </c:pt>
              </c:numCache>
            </c:numRef>
          </c:cat>
          <c:val>
            <c:numRef>
              <c:f>'W2.8'!$I$14:$M$14</c:f>
              <c:numCache>
                <c:formatCode>#,##0</c:formatCode>
                <c:ptCount val="5"/>
                <c:pt idx="0">
                  <c:v>1497316.383558149</c:v>
                </c:pt>
                <c:pt idx="1">
                  <c:v>1362704.1299299398</c:v>
                </c:pt>
                <c:pt idx="2">
                  <c:v>1326501.7216423831</c:v>
                </c:pt>
                <c:pt idx="3">
                  <c:v>1307042.4399999997</c:v>
                </c:pt>
                <c:pt idx="4">
                  <c:v>1243908</c:v>
                </c:pt>
              </c:numCache>
            </c:numRef>
          </c:val>
          <c:extLst>
            <c:ext xmlns:c16="http://schemas.microsoft.com/office/drawing/2014/chart" uri="{C3380CC4-5D6E-409C-BE32-E72D297353CC}">
              <c16:uniqueId val="{00000004-20CA-4CCA-91FB-C3A0FB483479}"/>
            </c:ext>
          </c:extLst>
        </c:ser>
        <c:ser>
          <c:idx val="4"/>
          <c:order val="4"/>
          <c:tx>
            <c:strRef>
              <c:f>'W2.8'!$G$15</c:f>
              <c:strCache>
                <c:ptCount val="1"/>
                <c:pt idx="0">
                  <c:v>Agriculture, forestry &amp; fishing</c:v>
                </c:pt>
              </c:strCache>
            </c:strRef>
          </c:tx>
          <c:spPr>
            <a:solidFill>
              <a:schemeClr val="bg2">
                <a:lumMod val="90000"/>
              </a:schemeClr>
            </a:solidFill>
            <a:ln w="3175">
              <a:solidFill>
                <a:schemeClr val="tx1"/>
              </a:solidFill>
            </a:ln>
            <a:effectLst/>
          </c:spPr>
          <c:invertIfNegative val="0"/>
          <c:cat>
            <c:numRef>
              <c:f>'W2.8'!$I$10:$M$10</c:f>
              <c:numCache>
                <c:formatCode>General</c:formatCode>
                <c:ptCount val="5"/>
                <c:pt idx="0">
                  <c:v>2010</c:v>
                </c:pt>
                <c:pt idx="1">
                  <c:v>2012</c:v>
                </c:pt>
                <c:pt idx="2">
                  <c:v>2014</c:v>
                </c:pt>
                <c:pt idx="3">
                  <c:v>2016</c:v>
                </c:pt>
                <c:pt idx="4">
                  <c:v>2018</c:v>
                </c:pt>
              </c:numCache>
            </c:numRef>
          </c:cat>
          <c:val>
            <c:numRef>
              <c:f>'W2.8'!$I$15:$M$15</c:f>
              <c:numCache>
                <c:formatCode>#,##0</c:formatCode>
                <c:ptCount val="5"/>
                <c:pt idx="0">
                  <c:v>55551.901633505098</c:v>
                </c:pt>
                <c:pt idx="1">
                  <c:v>55422.363526542613</c:v>
                </c:pt>
                <c:pt idx="2">
                  <c:v>57075.62859430712</c:v>
                </c:pt>
                <c:pt idx="3">
                  <c:v>55738.538541692069</c:v>
                </c:pt>
                <c:pt idx="4">
                  <c:v>55739</c:v>
                </c:pt>
              </c:numCache>
            </c:numRef>
          </c:val>
          <c:extLst>
            <c:ext xmlns:c16="http://schemas.microsoft.com/office/drawing/2014/chart" uri="{C3380CC4-5D6E-409C-BE32-E72D297353CC}">
              <c16:uniqueId val="{00000005-20CA-4CCA-91FB-C3A0FB483479}"/>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489309232587416"/>
              <c:y val="0.8693333508717453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Total quantity waste generated (tonnes)</a:t>
                </a:r>
              </a:p>
            </c:rich>
          </c:tx>
          <c:layout>
            <c:manualLayout>
              <c:xMode val="edge"/>
              <c:yMode val="edge"/>
              <c:x val="1.8334038850477401E-2"/>
              <c:y val="0.1506343092562346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3.8317220483390375E-2"/>
          <c:y val="0.93011851112037114"/>
          <c:w val="0.89999985367473945"/>
          <c:h val="4.7578971005716737E-2"/>
        </c:manualLayout>
      </c:layout>
      <c:overlay val="0"/>
      <c:spPr>
        <a:noFill/>
        <a:ln w="3175">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96912412020243"/>
          <c:y val="4.8554759710938152E-2"/>
          <c:w val="0.84355175282825978"/>
          <c:h val="0.68251196821812876"/>
        </c:manualLayout>
      </c:layout>
      <c:lineChart>
        <c:grouping val="standard"/>
        <c:varyColors val="0"/>
        <c:ser>
          <c:idx val="0"/>
          <c:order val="0"/>
          <c:tx>
            <c:v>Waste Management Emissions</c:v>
          </c:tx>
          <c:spPr>
            <a:ln w="28575" cap="rnd">
              <a:solidFill>
                <a:schemeClr val="accent5"/>
              </a:solidFill>
              <a:round/>
            </a:ln>
            <a:effectLst/>
          </c:spPr>
          <c:marker>
            <c:symbol val="none"/>
          </c:marker>
          <c:cat>
            <c:strRef>
              <c:f>'W1.1'!$H$13:$H$37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'W1.1'!$I$13:$I$37</c:f>
              <c:numCache>
                <c:formatCode>#,##0</c:formatCode>
                <c:ptCount val="25"/>
                <c:pt idx="0">
                  <c:v>3226.2408646072004</c:v>
                </c:pt>
                <c:pt idx="1">
                  <c:v>3392.891708232693</c:v>
                </c:pt>
                <c:pt idx="2">
                  <c:v>3371.6812368957385</c:v>
                </c:pt>
                <c:pt idx="3">
                  <c:v>3259.9015108701465</c:v>
                </c:pt>
                <c:pt idx="4">
                  <c:v>3160.7130002311292</c:v>
                </c:pt>
                <c:pt idx="5">
                  <c:v>3062.4031884376191</c:v>
                </c:pt>
                <c:pt idx="6">
                  <c:v>3001.3682924310433</c:v>
                </c:pt>
                <c:pt idx="7">
                  <c:v>2795.1707918098477</c:v>
                </c:pt>
                <c:pt idx="8">
                  <c:v>2682.9354376537744</c:v>
                </c:pt>
                <c:pt idx="9">
                  <c:v>2554.6326972290881</c:v>
                </c:pt>
                <c:pt idx="10">
                  <c:v>2426.1845600105407</c:v>
                </c:pt>
                <c:pt idx="11">
                  <c:v>2283.1320561413572</c:v>
                </c:pt>
                <c:pt idx="12">
                  <c:v>1917.8529534980385</c:v>
                </c:pt>
                <c:pt idx="13">
                  <c:v>1703.7627908344773</c:v>
                </c:pt>
                <c:pt idx="14">
                  <c:v>1592.3621596286116</c:v>
                </c:pt>
                <c:pt idx="15">
                  <c:v>1544.8235819755948</c:v>
                </c:pt>
                <c:pt idx="16">
                  <c:v>1441.695428782928</c:v>
                </c:pt>
                <c:pt idx="17">
                  <c:v>1390.4473383870275</c:v>
                </c:pt>
                <c:pt idx="18">
                  <c:v>1251.8787659209502</c:v>
                </c:pt>
                <c:pt idx="19">
                  <c:v>1193.0921288919023</c:v>
                </c:pt>
                <c:pt idx="20">
                  <c:v>1199.73549851908</c:v>
                </c:pt>
                <c:pt idx="21">
                  <c:v>1201.4759905776871</c:v>
                </c:pt>
                <c:pt idx="22">
                  <c:v>1192.949574904163</c:v>
                </c:pt>
                <c:pt idx="23">
                  <c:v>1149.4425295624856</c:v>
                </c:pt>
                <c:pt idx="24">
                  <c:v>1025.5919820037825</c:v>
                </c:pt>
              </c:numCache>
            </c:numRef>
          </c:val>
          <c:smooth val="0"/>
          <c:extLst>
            <c:ext xmlns:c16="http://schemas.microsoft.com/office/drawing/2014/chart" uri="{C3380CC4-5D6E-409C-BE32-E72D297353CC}">
              <c16:uniqueId val="{00000000-B285-4F35-B170-F6A70FD66BEA}"/>
            </c:ext>
          </c:extLst>
        </c:ser>
        <c:ser>
          <c:idx val="2"/>
          <c:order val="1"/>
          <c:tx>
            <c:v>Base Year</c:v>
          </c:tx>
          <c:spPr>
            <a:ln w="19050" cap="rnd">
              <a:solidFill>
                <a:schemeClr val="accent5"/>
              </a:solidFill>
              <a:prstDash val="lgDash"/>
              <a:round/>
            </a:ln>
            <a:effectLst/>
          </c:spPr>
          <c:marker>
            <c:symbol val="none"/>
          </c:marker>
          <c:cat>
            <c:strRef>
              <c:f>'W1.1'!$H$13:$H$37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W1.1'!$I$12,'W1.1'!$I$12,'W1.1'!$I$12,'W1.1'!$I$12,'W1.1'!$I$12,'W1.1'!$I$12,'W1.1'!$I$12,'W1.1'!$I$12,'W1.1'!$I$12,'W1.1'!$I$12,'W1.1'!$I$12,'W1.1'!$I$12,'W1.1'!$I$12,'W1.1'!$I$12,'W1.1'!$I$12,'W1.1'!$I$12,'W1.1'!$I$12,'W1.1'!$I$12,'W1.1'!$I$12,'W1.1'!$I$12,'W1.1'!$I$12,'W1.1'!$I$12,'W1.1'!$I$12,'W1.1'!$I$12,'W1.1'!$I$12)</c:f>
              <c:numCache>
                <c:formatCode>#,##0</c:formatCode>
                <c:ptCount val="25"/>
                <c:pt idx="0">
                  <c:v>3226.2408646072004</c:v>
                </c:pt>
                <c:pt idx="1">
                  <c:v>3226.2408646072004</c:v>
                </c:pt>
                <c:pt idx="2">
                  <c:v>3226.2408646072004</c:v>
                </c:pt>
                <c:pt idx="3">
                  <c:v>3226.2408646072004</c:v>
                </c:pt>
                <c:pt idx="4">
                  <c:v>3226.2408646072004</c:v>
                </c:pt>
                <c:pt idx="5">
                  <c:v>3226.2408646072004</c:v>
                </c:pt>
                <c:pt idx="6">
                  <c:v>3226.2408646072004</c:v>
                </c:pt>
                <c:pt idx="7">
                  <c:v>3226.2408646072004</c:v>
                </c:pt>
                <c:pt idx="8">
                  <c:v>3226.2408646072004</c:v>
                </c:pt>
                <c:pt idx="9">
                  <c:v>3226.2408646072004</c:v>
                </c:pt>
                <c:pt idx="10">
                  <c:v>3226.2408646072004</c:v>
                </c:pt>
                <c:pt idx="11">
                  <c:v>3226.2408646072004</c:v>
                </c:pt>
                <c:pt idx="12">
                  <c:v>3226.2408646072004</c:v>
                </c:pt>
                <c:pt idx="13">
                  <c:v>3226.2408646072004</c:v>
                </c:pt>
                <c:pt idx="14">
                  <c:v>3226.2408646072004</c:v>
                </c:pt>
                <c:pt idx="15">
                  <c:v>3226.2408646072004</c:v>
                </c:pt>
                <c:pt idx="16">
                  <c:v>3226.2408646072004</c:v>
                </c:pt>
                <c:pt idx="17">
                  <c:v>3226.2408646072004</c:v>
                </c:pt>
                <c:pt idx="18">
                  <c:v>3226.2408646072004</c:v>
                </c:pt>
                <c:pt idx="19">
                  <c:v>3226.2408646072004</c:v>
                </c:pt>
                <c:pt idx="20">
                  <c:v>3226.2408646072004</c:v>
                </c:pt>
                <c:pt idx="21">
                  <c:v>3226.2408646072004</c:v>
                </c:pt>
                <c:pt idx="22">
                  <c:v>3226.2408646072004</c:v>
                </c:pt>
                <c:pt idx="23">
                  <c:v>3226.2408646072004</c:v>
                </c:pt>
                <c:pt idx="24">
                  <c:v>3226.2408646072004</c:v>
                </c:pt>
              </c:numCache>
            </c:numRef>
          </c:val>
          <c:smooth val="0"/>
          <c:extLst>
            <c:ext xmlns:c16="http://schemas.microsoft.com/office/drawing/2014/chart" uri="{C3380CC4-5D6E-409C-BE32-E72D297353CC}">
              <c16:uniqueId val="{00000001-B285-4F35-B170-F6A70FD66BEA}"/>
            </c:ext>
          </c:extLst>
        </c:ser>
        <c:ser>
          <c:idx val="1"/>
          <c:order val="2"/>
          <c:tx>
            <c:strRef>
              <c:f>'W1.1'!$L$11</c:f>
              <c:strCache>
                <c:ptCount val="1"/>
                <c:pt idx="0">
                  <c:v>Linear Trajectory</c:v>
                </c:pt>
              </c:strCache>
            </c:strRef>
          </c:tx>
          <c:spPr>
            <a:ln w="19050" cap="rnd">
              <a:solidFill>
                <a:srgbClr val="002060"/>
              </a:solidFill>
              <a:prstDash val="dash"/>
              <a:round/>
            </a:ln>
            <a:effectLst/>
          </c:spPr>
          <c:marker>
            <c:symbol val="none"/>
          </c:marker>
          <c:cat>
            <c:strRef>
              <c:f>'W1.1'!$H$13:$H$37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'W1.1'!$L$13:$L$37</c:f>
              <c:numCache>
                <c:formatCode>0</c:formatCode>
                <c:ptCount val="25"/>
                <c:pt idx="0">
                  <c:v>3226.2408646072004</c:v>
                </c:pt>
                <c:pt idx="1">
                  <c:v>3119.1447975755436</c:v>
                </c:pt>
                <c:pt idx="2">
                  <c:v>3012.0487305438869</c:v>
                </c:pt>
                <c:pt idx="3">
                  <c:v>2904.9526635122302</c:v>
                </c:pt>
                <c:pt idx="4">
                  <c:v>2797.8565964805734</c:v>
                </c:pt>
                <c:pt idx="5">
                  <c:v>2690.7605294489167</c:v>
                </c:pt>
                <c:pt idx="6">
                  <c:v>2583.66446241726</c:v>
                </c:pt>
                <c:pt idx="7">
                  <c:v>2476.5683953856033</c:v>
                </c:pt>
                <c:pt idx="8">
                  <c:v>2369.4723283539465</c:v>
                </c:pt>
                <c:pt idx="9">
                  <c:v>2262.3762613222898</c:v>
                </c:pt>
                <c:pt idx="10">
                  <c:v>2155.2801942906331</c:v>
                </c:pt>
                <c:pt idx="11">
                  <c:v>2048.1841272589763</c:v>
                </c:pt>
                <c:pt idx="12">
                  <c:v>1941.0880602273198</c:v>
                </c:pt>
                <c:pt idx="13">
                  <c:v>1833.9919931956633</c:v>
                </c:pt>
                <c:pt idx="14">
                  <c:v>1726.8959261640068</c:v>
                </c:pt>
                <c:pt idx="15">
                  <c:v>1619.7998591323503</c:v>
                </c:pt>
                <c:pt idx="16">
                  <c:v>1512.7037921006938</c:v>
                </c:pt>
                <c:pt idx="17">
                  <c:v>1405.6077250690373</c:v>
                </c:pt>
                <c:pt idx="18">
                  <c:v>1298.5116580373808</c:v>
                </c:pt>
                <c:pt idx="19">
                  <c:v>1191.4155910057243</c:v>
                </c:pt>
                <c:pt idx="20">
                  <c:v>1084.3195239740678</c:v>
                </c:pt>
                <c:pt idx="21">
                  <c:v>977.2234569424113</c:v>
                </c:pt>
                <c:pt idx="22">
                  <c:v>870.1273899107548</c:v>
                </c:pt>
                <c:pt idx="23">
                  <c:v>763.0313228790983</c:v>
                </c:pt>
                <c:pt idx="24">
                  <c:v>655.93525584744293</c:v>
                </c:pt>
              </c:numCache>
            </c:numRef>
          </c:val>
          <c:smooth val="0"/>
          <c:extLst>
            <c:ext xmlns:c16="http://schemas.microsoft.com/office/drawing/2014/chart" uri="{C3380CC4-5D6E-409C-BE32-E72D297353CC}">
              <c16:uniqueId val="{00000003-B285-4F35-B170-F6A70FD66BEA}"/>
            </c:ext>
          </c:extLst>
        </c:ser>
        <c:ser>
          <c:idx val="3"/>
          <c:order val="3"/>
          <c:tx>
            <c:v>CCC's 2020 pathway contribution</c:v>
          </c:tx>
          <c:spPr>
            <a:ln w="19050" cap="rnd">
              <a:solidFill>
                <a:schemeClr val="bg2">
                  <a:lumMod val="90000"/>
                </a:schemeClr>
              </a:solidFill>
              <a:prstDash val="dash"/>
              <a:round/>
            </a:ln>
            <a:effectLst/>
          </c:spPr>
          <c:marker>
            <c:symbol val="none"/>
          </c:marker>
          <c:val>
            <c:numRef>
              <c:f>('W1.1'!$C$68,'W1.1'!$C$68,'W1.1'!$C$68,'W1.1'!$C$68,'W1.1'!$C$68,'W1.1'!$C$68,'W1.1'!$C$68,'W1.1'!$C$68,'W1.1'!$C$68,'W1.1'!$C$68,'W1.1'!$C$68,'W1.1'!$C$68,'W1.1'!$C$68,'W1.1'!$C$68,'W1.1'!$C$68,'W1.1'!$C$68,'W1.1'!$C$68,'W1.1'!$C$68,'W1.1'!$C$68,'W1.1'!$C$68,'W1.1'!$C$68,'W1.1'!$C$68,'W1.1'!$C$68,'W1.1'!$C$68,'W1.1'!$C$68)</c:f>
            </c:numRef>
          </c:val>
          <c:smooth val="0"/>
          <c:extLst>
            <c:ext xmlns:c16="http://schemas.microsoft.com/office/drawing/2014/chart" uri="{C3380CC4-5D6E-409C-BE32-E72D297353CC}">
              <c16:uniqueId val="{00000004-B285-4F35-B170-F6A70FD66BEA}"/>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208724858291458"/>
              <c:y val="0.7764344215060677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tickLblSkip val="2"/>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GHG Emissions (ktCO</a:t>
                </a:r>
                <a:r>
                  <a:rPr lang="en-US" baseline="-25000"/>
                  <a:t>2</a:t>
                </a:r>
                <a:r>
                  <a:rPr lang="en-US"/>
                  <a:t>e)</a:t>
                </a:r>
              </a:p>
            </c:rich>
          </c:tx>
          <c:layout>
            <c:manualLayout>
              <c:xMode val="edge"/>
              <c:yMode val="edge"/>
              <c:x val="1.392180709175188E-2"/>
              <c:y val="0.231403682563380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legend>
      <c:legendPos val="b"/>
      <c:layout>
        <c:manualLayout>
          <c:xMode val="edge"/>
          <c:yMode val="edge"/>
          <c:x val="3.8956520316548386E-2"/>
          <c:y val="0.88533167703795301"/>
          <c:w val="0.89999997484734839"/>
          <c:h val="8.9642266303081516E-2"/>
        </c:manualLayout>
      </c:layout>
      <c:overlay val="0"/>
      <c:spPr>
        <a:noFill/>
        <a:ln w="3175">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96912412020243"/>
          <c:y val="4.8554759710938152E-2"/>
          <c:w val="0.84355175282825978"/>
          <c:h val="0.79221696659467689"/>
        </c:manualLayout>
      </c:layout>
      <c:lineChart>
        <c:grouping val="standard"/>
        <c:varyColors val="0"/>
        <c:ser>
          <c:idx val="0"/>
          <c:order val="0"/>
          <c:tx>
            <c:v>Landfill GHG Emissions</c:v>
          </c:tx>
          <c:spPr>
            <a:ln w="28575" cap="rnd">
              <a:solidFill>
                <a:schemeClr val="accent5"/>
              </a:solidFill>
              <a:round/>
            </a:ln>
            <a:effectLst/>
          </c:spPr>
          <c:marker>
            <c:symbol val="none"/>
          </c:marker>
          <c:cat>
            <c:strRef>
              <c:f>'W1.2'!$G$13:$G$37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'W1.2'!$H$13:$H$37</c:f>
              <c:numCache>
                <c:formatCode>#,##0</c:formatCode>
                <c:ptCount val="25"/>
                <c:pt idx="0">
                  <c:v>3005.8155579925301</c:v>
                </c:pt>
                <c:pt idx="1">
                  <c:v>3167.30776974119</c:v>
                </c:pt>
                <c:pt idx="2">
                  <c:v>3140.5623744087602</c:v>
                </c:pt>
                <c:pt idx="3">
                  <c:v>3019.6655676181699</c:v>
                </c:pt>
                <c:pt idx="4">
                  <c:v>2906.8389971704601</c:v>
                </c:pt>
                <c:pt idx="5">
                  <c:v>2859.74867207335</c:v>
                </c:pt>
                <c:pt idx="6">
                  <c:v>2808.2853846225498</c:v>
                </c:pt>
                <c:pt idx="7">
                  <c:v>2590.5060475119699</c:v>
                </c:pt>
                <c:pt idx="8">
                  <c:v>2478.4145081741299</c:v>
                </c:pt>
                <c:pt idx="9">
                  <c:v>2351.20355875733</c:v>
                </c:pt>
                <c:pt idx="10">
                  <c:v>2207.7498092445799</c:v>
                </c:pt>
                <c:pt idx="11">
                  <c:v>2052.2910303999502</c:v>
                </c:pt>
                <c:pt idx="12">
                  <c:v>1694.1546273516201</c:v>
                </c:pt>
                <c:pt idx="13">
                  <c:v>1475.75116173486</c:v>
                </c:pt>
                <c:pt idx="14">
                  <c:v>1363.6430694852399</c:v>
                </c:pt>
                <c:pt idx="15">
                  <c:v>1326.52403123913</c:v>
                </c:pt>
                <c:pt idx="16">
                  <c:v>1228.2545840773601</c:v>
                </c:pt>
                <c:pt idx="17">
                  <c:v>1173.3791329901701</c:v>
                </c:pt>
                <c:pt idx="18">
                  <c:v>1022.50377668626</c:v>
                </c:pt>
                <c:pt idx="19">
                  <c:v>969.67219821692902</c:v>
                </c:pt>
                <c:pt idx="20">
                  <c:v>973.92236323780696</c:v>
                </c:pt>
                <c:pt idx="21">
                  <c:v>964.95054850339898</c:v>
                </c:pt>
                <c:pt idx="22">
                  <c:v>961.34738721992198</c:v>
                </c:pt>
                <c:pt idx="23">
                  <c:v>915.25899920503696</c:v>
                </c:pt>
                <c:pt idx="24">
                  <c:v>792.43294095257704</c:v>
                </c:pt>
              </c:numCache>
            </c:numRef>
          </c:val>
          <c:smooth val="0"/>
          <c:extLst>
            <c:ext xmlns:c16="http://schemas.microsoft.com/office/drawing/2014/chart" uri="{C3380CC4-5D6E-409C-BE32-E72D297353CC}">
              <c16:uniqueId val="{00000000-3574-408B-BDBE-9172BC5F8912}"/>
            </c:ext>
          </c:extLst>
        </c:ser>
        <c:ser>
          <c:idx val="2"/>
          <c:order val="1"/>
          <c:tx>
            <c:v>Base Year</c:v>
          </c:tx>
          <c:spPr>
            <a:ln w="19050" cap="rnd">
              <a:solidFill>
                <a:schemeClr val="accent5"/>
              </a:solidFill>
              <a:prstDash val="lgDash"/>
              <a:round/>
            </a:ln>
            <a:effectLst/>
          </c:spPr>
          <c:marker>
            <c:symbol val="none"/>
          </c:marker>
          <c:cat>
            <c:strRef>
              <c:f>'W1.2'!$G$13:$G$37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W1.2'!$H$12,'W1.2'!$H$12,'W1.2'!$H$12,'W1.2'!$H$12,'W1.2'!$H$12,'W1.2'!$H$12,'W1.2'!$H$12,'W1.2'!$H$12,'W1.2'!$H$12,'W1.2'!$H$12,'W1.2'!$H$12,'W1.2'!$H$12,'W1.2'!$H$12,'W1.2'!$H$12,'W1.2'!$H$12,'W1.2'!$H$12,'W1.2'!$H$12,'W1.2'!$H$12,'W1.2'!$H$12,'W1.2'!$H$12,'W1.2'!$H$12,'W1.2'!$H$12,'W1.2'!$H$12,'W1.2'!$H$12,'W1.2'!$H$12)</c:f>
              <c:numCache>
                <c:formatCode>#,##0</c:formatCode>
                <c:ptCount val="25"/>
                <c:pt idx="0">
                  <c:v>3005.8155579925301</c:v>
                </c:pt>
                <c:pt idx="1">
                  <c:v>3005.8155579925301</c:v>
                </c:pt>
                <c:pt idx="2">
                  <c:v>3005.8155579925301</c:v>
                </c:pt>
                <c:pt idx="3">
                  <c:v>3005.8155579925301</c:v>
                </c:pt>
                <c:pt idx="4">
                  <c:v>3005.8155579925301</c:v>
                </c:pt>
                <c:pt idx="5">
                  <c:v>3005.8155579925301</c:v>
                </c:pt>
                <c:pt idx="6">
                  <c:v>3005.8155579925301</c:v>
                </c:pt>
                <c:pt idx="7">
                  <c:v>3005.8155579925301</c:v>
                </c:pt>
                <c:pt idx="8">
                  <c:v>3005.8155579925301</c:v>
                </c:pt>
                <c:pt idx="9">
                  <c:v>3005.8155579925301</c:v>
                </c:pt>
                <c:pt idx="10">
                  <c:v>3005.8155579925301</c:v>
                </c:pt>
                <c:pt idx="11">
                  <c:v>3005.8155579925301</c:v>
                </c:pt>
                <c:pt idx="12">
                  <c:v>3005.8155579925301</c:v>
                </c:pt>
                <c:pt idx="13">
                  <c:v>3005.8155579925301</c:v>
                </c:pt>
                <c:pt idx="14">
                  <c:v>3005.8155579925301</c:v>
                </c:pt>
                <c:pt idx="15">
                  <c:v>3005.8155579925301</c:v>
                </c:pt>
                <c:pt idx="16">
                  <c:v>3005.8155579925301</c:v>
                </c:pt>
                <c:pt idx="17">
                  <c:v>3005.8155579925301</c:v>
                </c:pt>
                <c:pt idx="18">
                  <c:v>3005.8155579925301</c:v>
                </c:pt>
                <c:pt idx="19">
                  <c:v>3005.8155579925301</c:v>
                </c:pt>
                <c:pt idx="20">
                  <c:v>3005.8155579925301</c:v>
                </c:pt>
                <c:pt idx="21">
                  <c:v>3005.8155579925301</c:v>
                </c:pt>
                <c:pt idx="22">
                  <c:v>3005.8155579925301</c:v>
                </c:pt>
                <c:pt idx="23">
                  <c:v>3005.8155579925301</c:v>
                </c:pt>
                <c:pt idx="24">
                  <c:v>3005.8155579925301</c:v>
                </c:pt>
              </c:numCache>
            </c:numRef>
          </c:val>
          <c:smooth val="0"/>
          <c:extLst>
            <c:ext xmlns:c16="http://schemas.microsoft.com/office/drawing/2014/chart" uri="{C3380CC4-5D6E-409C-BE32-E72D297353CC}">
              <c16:uniqueId val="{00000001-3574-408B-BDBE-9172BC5F8912}"/>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2272760945777863"/>
              <c:y val="0.8942399268887499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tickLblSkip val="2"/>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GHG emissions from landfill sites (ktCO</a:t>
                </a:r>
                <a:r>
                  <a:rPr lang="en-US" baseline="-25000"/>
                  <a:t>2</a:t>
                </a:r>
                <a:r>
                  <a:rPr lang="en-US"/>
                  <a:t>e)</a:t>
                </a:r>
              </a:p>
            </c:rich>
          </c:tx>
          <c:layout>
            <c:manualLayout>
              <c:xMode val="edge"/>
              <c:yMode val="edge"/>
              <c:x val="2.646923644357355E-3"/>
              <c:y val="0.2353748993167206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legend>
      <c:legendPos val="b"/>
      <c:layout>
        <c:manualLayout>
          <c:xMode val="edge"/>
          <c:yMode val="edge"/>
          <c:x val="6.2721668890263885E-2"/>
          <c:y val="0.95698520923219865"/>
          <c:w val="0.8719571090866961"/>
          <c:h val="3.0715842921463479E-2"/>
        </c:manualLayout>
      </c:layout>
      <c:overlay val="0"/>
      <c:spPr>
        <a:noFill/>
        <a:ln w="3175">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96912412020243"/>
          <c:y val="4.8554759710938152E-2"/>
          <c:w val="0.84355175282825978"/>
          <c:h val="0.79221696659467689"/>
        </c:manualLayout>
      </c:layout>
      <c:lineChart>
        <c:grouping val="standard"/>
        <c:varyColors val="0"/>
        <c:ser>
          <c:idx val="0"/>
          <c:order val="0"/>
          <c:tx>
            <c:v>Wastewater GHG Emissions</c:v>
          </c:tx>
          <c:spPr>
            <a:ln w="28575" cap="rnd">
              <a:solidFill>
                <a:schemeClr val="accent5"/>
              </a:solidFill>
              <a:round/>
            </a:ln>
            <a:effectLst/>
          </c:spPr>
          <c:marker>
            <c:symbol val="none"/>
          </c:marker>
          <c:cat>
            <c:strRef>
              <c:f>'W1.3'!$G$13:$G$37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'W1.3'!$H$13:$H$37</c:f>
              <c:numCache>
                <c:formatCode>#,##0</c:formatCode>
                <c:ptCount val="25"/>
                <c:pt idx="0">
                  <c:v>152.66048562944377</c:v>
                </c:pt>
                <c:pt idx="1">
                  <c:v>151.778149951232</c:v>
                </c:pt>
                <c:pt idx="2">
                  <c:v>174.56806384733028</c:v>
                </c:pt>
                <c:pt idx="3">
                  <c:v>179.27053845449686</c:v>
                </c:pt>
                <c:pt idx="4">
                  <c:v>184.976279297502</c:v>
                </c:pt>
                <c:pt idx="5">
                  <c:v>138.94106520422207</c:v>
                </c:pt>
                <c:pt idx="6">
                  <c:v>144.20097161893301</c:v>
                </c:pt>
                <c:pt idx="7">
                  <c:v>154.17603898769335</c:v>
                </c:pt>
                <c:pt idx="8">
                  <c:v>152.90653848241033</c:v>
                </c:pt>
                <c:pt idx="9">
                  <c:v>157.68174210233883</c:v>
                </c:pt>
                <c:pt idx="10">
                  <c:v>174.40834091458066</c:v>
                </c:pt>
                <c:pt idx="11">
                  <c:v>179.64782866784572</c:v>
                </c:pt>
                <c:pt idx="12">
                  <c:v>173.85158898483633</c:v>
                </c:pt>
                <c:pt idx="13">
                  <c:v>171.65737193968715</c:v>
                </c:pt>
                <c:pt idx="14">
                  <c:v>164.48442065106892</c:v>
                </c:pt>
                <c:pt idx="15">
                  <c:v>148.14763767048686</c:v>
                </c:pt>
                <c:pt idx="16">
                  <c:v>140.32951339498942</c:v>
                </c:pt>
                <c:pt idx="17">
                  <c:v>139.74264415205255</c:v>
                </c:pt>
                <c:pt idx="18">
                  <c:v>143.32149458263956</c:v>
                </c:pt>
                <c:pt idx="19">
                  <c:v>140.09512164332511</c:v>
                </c:pt>
                <c:pt idx="20">
                  <c:v>136.67669251353783</c:v>
                </c:pt>
                <c:pt idx="21">
                  <c:v>143.41059508742572</c:v>
                </c:pt>
                <c:pt idx="22">
                  <c:v>140.09517362360495</c:v>
                </c:pt>
                <c:pt idx="23">
                  <c:v>142.2664132961778</c:v>
                </c:pt>
                <c:pt idx="24">
                  <c:v>141.33287510786829</c:v>
                </c:pt>
              </c:numCache>
            </c:numRef>
          </c:val>
          <c:smooth val="0"/>
          <c:extLst>
            <c:ext xmlns:c16="http://schemas.microsoft.com/office/drawing/2014/chart" uri="{C3380CC4-5D6E-409C-BE32-E72D297353CC}">
              <c16:uniqueId val="{00000000-0397-44A1-9C12-9797CFA6BCDC}"/>
            </c:ext>
          </c:extLst>
        </c:ser>
        <c:ser>
          <c:idx val="2"/>
          <c:order val="1"/>
          <c:tx>
            <c:v>Base Year</c:v>
          </c:tx>
          <c:spPr>
            <a:ln w="19050" cap="rnd">
              <a:solidFill>
                <a:schemeClr val="accent5"/>
              </a:solidFill>
              <a:prstDash val="lgDash"/>
              <a:round/>
            </a:ln>
            <a:effectLst/>
          </c:spPr>
          <c:marker>
            <c:symbol val="none"/>
          </c:marker>
          <c:cat>
            <c:strRef>
              <c:f>'W1.3'!$G$13:$G$37</c:f>
              <c:strCache>
                <c:ptCount val="25"/>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W1.3'!$H$12,'W1.3'!$H$12,'W1.3'!$H$12,'W1.3'!$H$12,'W1.3'!$H$12,'W1.3'!$H$12,'W1.3'!$H$12,'W1.3'!$H$12,'W1.3'!$H$12,'W1.3'!$H$12,'W1.3'!$H$12,'W1.3'!$H$12,'W1.3'!$H$12,'W1.3'!$H$12,'W1.3'!$H$12,'W1.3'!$H$12,'W1.3'!$H$12,'W1.3'!$H$12,'W1.3'!$H$12,'W1.3'!$H$12,'W1.3'!$H$12,'W1.3'!$H$12,'W1.3'!$H$12,'W1.3'!$H$12,'W1.3'!$H$12)</c:f>
              <c:numCache>
                <c:formatCode>#,##0</c:formatCode>
                <c:ptCount val="25"/>
                <c:pt idx="0">
                  <c:v>152.66048562944377</c:v>
                </c:pt>
                <c:pt idx="1">
                  <c:v>152.66048562944377</c:v>
                </c:pt>
                <c:pt idx="2">
                  <c:v>152.66048562944377</c:v>
                </c:pt>
                <c:pt idx="3">
                  <c:v>152.66048562944377</c:v>
                </c:pt>
                <c:pt idx="4">
                  <c:v>152.66048562944377</c:v>
                </c:pt>
                <c:pt idx="5">
                  <c:v>152.66048562944377</c:v>
                </c:pt>
                <c:pt idx="6">
                  <c:v>152.66048562944377</c:v>
                </c:pt>
                <c:pt idx="7">
                  <c:v>152.66048562944377</c:v>
                </c:pt>
                <c:pt idx="8">
                  <c:v>152.66048562944377</c:v>
                </c:pt>
                <c:pt idx="9">
                  <c:v>152.66048562944377</c:v>
                </c:pt>
                <c:pt idx="10">
                  <c:v>152.66048562944377</c:v>
                </c:pt>
                <c:pt idx="11">
                  <c:v>152.66048562944377</c:v>
                </c:pt>
                <c:pt idx="12">
                  <c:v>152.66048562944377</c:v>
                </c:pt>
                <c:pt idx="13">
                  <c:v>152.66048562944377</c:v>
                </c:pt>
                <c:pt idx="14">
                  <c:v>152.66048562944377</c:v>
                </c:pt>
                <c:pt idx="15">
                  <c:v>152.66048562944377</c:v>
                </c:pt>
                <c:pt idx="16">
                  <c:v>152.66048562944377</c:v>
                </c:pt>
                <c:pt idx="17">
                  <c:v>152.66048562944377</c:v>
                </c:pt>
                <c:pt idx="18">
                  <c:v>152.66048562944377</c:v>
                </c:pt>
                <c:pt idx="19">
                  <c:v>152.66048562944377</c:v>
                </c:pt>
                <c:pt idx="20">
                  <c:v>152.66048562944377</c:v>
                </c:pt>
                <c:pt idx="21">
                  <c:v>152.66048562944377</c:v>
                </c:pt>
                <c:pt idx="22">
                  <c:v>152.66048562944377</c:v>
                </c:pt>
                <c:pt idx="23">
                  <c:v>152.66048562944377</c:v>
                </c:pt>
                <c:pt idx="24">
                  <c:v>152.66048562944377</c:v>
                </c:pt>
              </c:numCache>
            </c:numRef>
          </c:val>
          <c:smooth val="0"/>
          <c:extLst>
            <c:ext xmlns:c16="http://schemas.microsoft.com/office/drawing/2014/chart" uri="{C3380CC4-5D6E-409C-BE32-E72D297353CC}">
              <c16:uniqueId val="{00000001-0397-44A1-9C12-9797CFA6BCDC}"/>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2272760945777863"/>
              <c:y val="0.8942399268887499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tickLblSkip val="2"/>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GHG emissions from wastewater treatment (ktCO</a:t>
                </a:r>
                <a:r>
                  <a:rPr lang="en-US" baseline="-25000"/>
                  <a:t>2</a:t>
                </a:r>
                <a:r>
                  <a:rPr lang="en-US"/>
                  <a:t>e)</a:t>
                </a:r>
              </a:p>
            </c:rich>
          </c:tx>
          <c:layout>
            <c:manualLayout>
              <c:xMode val="edge"/>
              <c:yMode val="edge"/>
              <c:x val="4.6777043803677811E-3"/>
              <c:y val="0.204965238245601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legend>
      <c:legendPos val="b"/>
      <c:layout>
        <c:manualLayout>
          <c:xMode val="edge"/>
          <c:yMode val="edge"/>
          <c:x val="6.2721668890263885E-2"/>
          <c:y val="0.95698520923219865"/>
          <c:w val="0.8719571090866961"/>
          <c:h val="3.0715842921463479E-2"/>
        </c:manualLayout>
      </c:layout>
      <c:overlay val="0"/>
      <c:spPr>
        <a:noFill/>
        <a:ln w="3175">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28993643679981"/>
          <c:y val="5.5555519177566411E-2"/>
          <c:w val="0.86252427381417074"/>
          <c:h val="0.75087852483034334"/>
        </c:manualLayout>
      </c:layout>
      <c:barChart>
        <c:barDir val="col"/>
        <c:grouping val="stacked"/>
        <c:varyColors val="0"/>
        <c:ser>
          <c:idx val="0"/>
          <c:order val="0"/>
          <c:tx>
            <c:v>Electricity Capacity</c:v>
          </c:tx>
          <c:spPr>
            <a:solidFill>
              <a:schemeClr val="accent5"/>
            </a:solidFill>
            <a:ln>
              <a:solidFill>
                <a:schemeClr val="tx1"/>
              </a:solidFill>
            </a:ln>
            <a:effectLst/>
          </c:spPr>
          <c:invertIfNegative val="0"/>
          <c:cat>
            <c:numRef>
              <c:extLst>
                <c:ext xmlns:c15="http://schemas.microsoft.com/office/drawing/2012/chart" uri="{02D57815-91ED-43cb-92C2-25804820EDAC}">
                  <c15:fullRef>
                    <c15:sqref>'W3.2'!$G$12:$G$22</c15:sqref>
                  </c15:fullRef>
                </c:ext>
              </c:extLst>
              <c:f>'W3.2'!$G$14:$G$22</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extLst>
                <c:ext xmlns:c15="http://schemas.microsoft.com/office/drawing/2012/chart" uri="{02D57815-91ED-43cb-92C2-25804820EDAC}">
                  <c15:fullRef>
                    <c15:sqref>'W3.2'!$I$12:$I$22</c15:sqref>
                  </c15:fullRef>
                </c:ext>
              </c:extLst>
              <c:f>'W3.2'!$I$14:$I$22</c:f>
              <c:numCache>
                <c:formatCode>0.00</c:formatCode>
                <c:ptCount val="9"/>
                <c:pt idx="0">
                  <c:v>1.6619999999999999</c:v>
                </c:pt>
                <c:pt idx="1">
                  <c:v>4.1520000000000001</c:v>
                </c:pt>
                <c:pt idx="2">
                  <c:v>5.202</c:v>
                </c:pt>
                <c:pt idx="3">
                  <c:v>8.9169999999999998</c:v>
                </c:pt>
                <c:pt idx="4">
                  <c:v>17.059000000000001</c:v>
                </c:pt>
                <c:pt idx="5">
                  <c:v>18.942</c:v>
                </c:pt>
                <c:pt idx="6">
                  <c:v>18.942</c:v>
                </c:pt>
                <c:pt idx="7">
                  <c:v>19</c:v>
                </c:pt>
                <c:pt idx="8">
                  <c:v>19</c:v>
                </c:pt>
              </c:numCache>
            </c:numRef>
          </c:val>
          <c:extLst>
            <c:ext xmlns:c16="http://schemas.microsoft.com/office/drawing/2014/chart" uri="{C3380CC4-5D6E-409C-BE32-E72D297353CC}">
              <c16:uniqueId val="{00000000-C328-4E8B-A8EA-56AF0C91148C}"/>
            </c:ext>
          </c:extLst>
        </c:ser>
        <c:ser>
          <c:idx val="1"/>
          <c:order val="1"/>
          <c:tx>
            <c:v>Heat Capacity</c:v>
          </c:tx>
          <c:spPr>
            <a:solidFill>
              <a:schemeClr val="accent5">
                <a:lumMod val="60000"/>
                <a:lumOff val="40000"/>
              </a:schemeClr>
            </a:solidFill>
            <a:ln>
              <a:solidFill>
                <a:schemeClr val="tx1"/>
              </a:solidFill>
            </a:ln>
            <a:effectLst/>
          </c:spPr>
          <c:invertIfNegative val="0"/>
          <c:cat>
            <c:numRef>
              <c:extLst>
                <c:ext xmlns:c15="http://schemas.microsoft.com/office/drawing/2012/chart" uri="{02D57815-91ED-43cb-92C2-25804820EDAC}">
                  <c15:fullRef>
                    <c15:sqref>'W3.2'!$G$12:$G$22</c15:sqref>
                  </c15:fullRef>
                </c:ext>
              </c:extLst>
              <c:f>'W3.2'!$G$14:$G$22</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extLst>
                <c:ext xmlns:c15="http://schemas.microsoft.com/office/drawing/2012/chart" uri="{02D57815-91ED-43cb-92C2-25804820EDAC}">
                  <c15:fullRef>
                    <c15:sqref>'W3.2'!$J$12:$J$22</c15:sqref>
                  </c15:fullRef>
                </c:ext>
              </c:extLst>
              <c:f>'W3.2'!$J$14:$J$22</c:f>
              <c:numCache>
                <c:formatCode>0.00</c:formatCode>
                <c:ptCount val="9"/>
                <c:pt idx="0">
                  <c:v>0.38800000000000001</c:v>
                </c:pt>
                <c:pt idx="1">
                  <c:v>0.38800000000000001</c:v>
                </c:pt>
                <c:pt idx="2">
                  <c:v>1.4930000000000001</c:v>
                </c:pt>
                <c:pt idx="3">
                  <c:v>3.1789999999999998</c:v>
                </c:pt>
                <c:pt idx="4">
                  <c:v>8.4130000000000003</c:v>
                </c:pt>
                <c:pt idx="5">
                  <c:v>8.4130000000000003</c:v>
                </c:pt>
                <c:pt idx="6">
                  <c:v>8.4130000000000003</c:v>
                </c:pt>
                <c:pt idx="7">
                  <c:v>8</c:v>
                </c:pt>
                <c:pt idx="8">
                  <c:v>8</c:v>
                </c:pt>
              </c:numCache>
            </c:numRef>
          </c:val>
          <c:extLst>
            <c:ext xmlns:c16="http://schemas.microsoft.com/office/drawing/2014/chart" uri="{C3380CC4-5D6E-409C-BE32-E72D297353CC}">
              <c16:uniqueId val="{00000000-7E2F-49DB-A07B-BAFF781FBDC4}"/>
            </c:ext>
          </c:extLst>
        </c:ser>
        <c:dLbls>
          <c:showLegendKey val="0"/>
          <c:showVal val="0"/>
          <c:showCatName val="0"/>
          <c:showSerName val="0"/>
          <c:showPercent val="0"/>
          <c:showBubbleSize val="0"/>
        </c:dLbls>
        <c:gapWidth val="179"/>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0631823156996891"/>
              <c:y val="0.8808131690629660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Installed</a:t>
                </a:r>
                <a:r>
                  <a:rPr lang="en-US" baseline="0">
                    <a:solidFill>
                      <a:schemeClr val="tx1"/>
                    </a:solidFill>
                    <a:latin typeface="Arial" panose="020B0604020202020204" pitchFamily="34" charset="0"/>
                    <a:cs typeface="Arial" panose="020B0604020202020204" pitchFamily="34" charset="0"/>
                  </a:rPr>
                  <a:t> capacity for AD treatment of waste (MW)</a:t>
                </a:r>
                <a:endParaRPr lang="en-US">
                  <a:solidFill>
                    <a:schemeClr val="tx1"/>
                  </a:solidFill>
                  <a:latin typeface="Arial" panose="020B0604020202020204" pitchFamily="34" charset="0"/>
                  <a:cs typeface="Arial" panose="020B0604020202020204" pitchFamily="34" charset="0"/>
                </a:endParaRPr>
              </a:p>
            </c:rich>
          </c:tx>
          <c:layout>
            <c:manualLayout>
              <c:xMode val="edge"/>
              <c:yMode val="edge"/>
              <c:x val="6.8281270528637835E-3"/>
              <c:y val="7.5757503237121132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0.27839042887676341"/>
          <c:y val="0.91660523673876249"/>
          <c:w val="0.48029626790435537"/>
          <c:h val="6.121826366741992E-2"/>
        </c:manualLayout>
      </c:layout>
      <c:overlay val="0"/>
      <c:spPr>
        <a:noFill/>
        <a:ln w="3175">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1902844906776"/>
          <c:y val="5.5555519177566411E-2"/>
          <c:w val="0.86909510413233459"/>
          <c:h val="0.77370553087480176"/>
        </c:manualLayout>
      </c:layout>
      <c:barChart>
        <c:barDir val="col"/>
        <c:grouping val="stacked"/>
        <c:varyColors val="0"/>
        <c:ser>
          <c:idx val="0"/>
          <c:order val="0"/>
          <c:tx>
            <c:strRef>
              <c:f>'W3.3'!$I$12</c:f>
              <c:strCache>
                <c:ptCount val="1"/>
                <c:pt idx="0">
                  <c:v>Estimated capacity (MW)</c:v>
                </c:pt>
              </c:strCache>
            </c:strRef>
          </c:tx>
          <c:spPr>
            <a:solidFill>
              <a:schemeClr val="accent5"/>
            </a:solidFill>
            <a:ln>
              <a:solidFill>
                <a:sysClr val="windowText" lastClr="000000"/>
              </a:solidFill>
            </a:ln>
            <a:effectLst/>
          </c:spPr>
          <c:invertIfNegative val="0"/>
          <c:cat>
            <c:numRef>
              <c:f>'W3.3'!$G$13:$G$23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'W3.3'!$I$13:$I$23</c:f>
              <c:numCache>
                <c:formatCode>General</c:formatCode>
                <c:ptCount val="11"/>
                <c:pt idx="0">
                  <c:v>5</c:v>
                </c:pt>
                <c:pt idx="1">
                  <c:v>5</c:v>
                </c:pt>
                <c:pt idx="2">
                  <c:v>5</c:v>
                </c:pt>
                <c:pt idx="3">
                  <c:v>5</c:v>
                </c:pt>
                <c:pt idx="4">
                  <c:v>5</c:v>
                </c:pt>
                <c:pt idx="5">
                  <c:v>5</c:v>
                </c:pt>
                <c:pt idx="6">
                  <c:v>35</c:v>
                </c:pt>
                <c:pt idx="7">
                  <c:v>35</c:v>
                </c:pt>
                <c:pt idx="8">
                  <c:v>30</c:v>
                </c:pt>
                <c:pt idx="9">
                  <c:v>30</c:v>
                </c:pt>
                <c:pt idx="10">
                  <c:v>51</c:v>
                </c:pt>
              </c:numCache>
            </c:numRef>
          </c:val>
          <c:extLst>
            <c:ext xmlns:c16="http://schemas.microsoft.com/office/drawing/2014/chart" uri="{C3380CC4-5D6E-409C-BE32-E72D297353CC}">
              <c16:uniqueId val="{00000000-7DF2-4638-9C20-638F003623E6}"/>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1910035922476749"/>
              <c:y val="0.907435243620575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a:solidFill>
                      <a:schemeClr val="tx1"/>
                    </a:solidFill>
                    <a:latin typeface="Arial" panose="020B0604020202020204" pitchFamily="34" charset="0"/>
                    <a:cs typeface="Arial" panose="020B0604020202020204" pitchFamily="34" charset="0"/>
                  </a:rPr>
                  <a:t>Energy from Waste generation capacity (MW)</a:t>
                </a:r>
              </a:p>
            </c:rich>
          </c:tx>
          <c:layout>
            <c:manualLayout>
              <c:xMode val="edge"/>
              <c:yMode val="edge"/>
              <c:x val="1.2187769834852443E-2"/>
              <c:y val="7.647316427216770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9263181716711"/>
          <c:y val="5.5555519177566411E-2"/>
          <c:w val="0.83393094362653675"/>
          <c:h val="0.75080997665200921"/>
        </c:manualLayout>
      </c:layout>
      <c:barChart>
        <c:barDir val="col"/>
        <c:grouping val="stacked"/>
        <c:varyColors val="0"/>
        <c:ser>
          <c:idx val="0"/>
          <c:order val="0"/>
          <c:tx>
            <c:v>Electricity</c:v>
          </c:tx>
          <c:spPr>
            <a:solidFill>
              <a:schemeClr val="accent5"/>
            </a:solidFill>
            <a:ln>
              <a:solidFill>
                <a:schemeClr val="tx1"/>
              </a:solidFill>
            </a:ln>
            <a:effectLst/>
          </c:spPr>
          <c:invertIfNegative val="0"/>
          <c:cat>
            <c:numRef>
              <c:f>'W3.4'!$G$12:$G$24</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'W3.4'!$I$12:$I$24</c:f>
              <c:numCache>
                <c:formatCode>0</c:formatCode>
                <c:ptCount val="13"/>
                <c:pt idx="0">
                  <c:v>124.88200000000001</c:v>
                </c:pt>
                <c:pt idx="1">
                  <c:v>125</c:v>
                </c:pt>
                <c:pt idx="2">
                  <c:v>125</c:v>
                </c:pt>
                <c:pt idx="3">
                  <c:v>125.172</c:v>
                </c:pt>
                <c:pt idx="4">
                  <c:v>125.462</c:v>
                </c:pt>
                <c:pt idx="5">
                  <c:v>125</c:v>
                </c:pt>
                <c:pt idx="6">
                  <c:v>131.447</c:v>
                </c:pt>
                <c:pt idx="7">
                  <c:v>131.49700000000001</c:v>
                </c:pt>
                <c:pt idx="8">
                  <c:v>145.03550000000001</c:v>
                </c:pt>
                <c:pt idx="9">
                  <c:v>120.57499999999</c:v>
                </c:pt>
                <c:pt idx="10">
                  <c:v>130.57499999999999</c:v>
                </c:pt>
                <c:pt idx="11">
                  <c:v>132</c:v>
                </c:pt>
                <c:pt idx="12">
                  <c:v>131</c:v>
                </c:pt>
              </c:numCache>
            </c:numRef>
          </c:val>
          <c:extLst>
            <c:ext xmlns:c16="http://schemas.microsoft.com/office/drawing/2014/chart" uri="{C3380CC4-5D6E-409C-BE32-E72D297353CC}">
              <c16:uniqueId val="{00000000-DB6B-4756-BEE5-A7A3E7C8C39A}"/>
            </c:ext>
          </c:extLst>
        </c:ser>
        <c:ser>
          <c:idx val="1"/>
          <c:order val="1"/>
          <c:tx>
            <c:v>Heat</c:v>
          </c:tx>
          <c:spPr>
            <a:solidFill>
              <a:schemeClr val="accent5">
                <a:lumMod val="60000"/>
                <a:lumOff val="40000"/>
              </a:schemeClr>
            </a:solidFill>
            <a:ln>
              <a:solidFill>
                <a:schemeClr val="tx1"/>
              </a:solidFill>
            </a:ln>
            <a:effectLst/>
          </c:spPr>
          <c:invertIfNegative val="0"/>
          <c:cat>
            <c:numRef>
              <c:f>'W3.4'!$G$12:$G$24</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'W3.4'!$J$12:$J$24</c:f>
              <c:numCache>
                <c:formatCode>0</c:formatCode>
                <c:ptCount val="13"/>
                <c:pt idx="0">
                  <c:v>98.5</c:v>
                </c:pt>
                <c:pt idx="1">
                  <c:v>99</c:v>
                </c:pt>
                <c:pt idx="2">
                  <c:v>99</c:v>
                </c:pt>
                <c:pt idx="3">
                  <c:v>98.935000000000002</c:v>
                </c:pt>
                <c:pt idx="4">
                  <c:v>99.37</c:v>
                </c:pt>
                <c:pt idx="5">
                  <c:v>99</c:v>
                </c:pt>
                <c:pt idx="6">
                  <c:v>99.37</c:v>
                </c:pt>
                <c:pt idx="7">
                  <c:v>99.37</c:v>
                </c:pt>
                <c:pt idx="8">
                  <c:v>118.16775</c:v>
                </c:pt>
                <c:pt idx="9">
                  <c:v>119.14425</c:v>
                </c:pt>
                <c:pt idx="10">
                  <c:v>119.14425</c:v>
                </c:pt>
                <c:pt idx="11">
                  <c:v>120</c:v>
                </c:pt>
                <c:pt idx="12">
                  <c:v>120</c:v>
                </c:pt>
              </c:numCache>
            </c:numRef>
          </c:val>
          <c:extLst>
            <c:ext xmlns:c16="http://schemas.microsoft.com/office/drawing/2014/chart" uri="{C3380CC4-5D6E-409C-BE32-E72D297353CC}">
              <c16:uniqueId val="{00000000-7579-4004-AEF7-5521665DDA7D}"/>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2591449683638025"/>
              <c:y val="0.8662521733373075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a:solidFill>
                      <a:schemeClr val="tx1"/>
                    </a:solidFill>
                    <a:latin typeface="Arial" panose="020B0604020202020204" pitchFamily="34" charset="0"/>
                    <a:cs typeface="Arial" panose="020B0604020202020204" pitchFamily="34" charset="0"/>
                  </a:rPr>
                  <a:t>Biomass</a:t>
                </a:r>
                <a:r>
                  <a:rPr lang="en-GB" baseline="0">
                    <a:solidFill>
                      <a:schemeClr val="tx1"/>
                    </a:solidFill>
                    <a:latin typeface="Arial" panose="020B0604020202020204" pitchFamily="34" charset="0"/>
                    <a:cs typeface="Arial" panose="020B0604020202020204" pitchFamily="34" charset="0"/>
                  </a:rPr>
                  <a:t> and CHP estimated capacity (MW)</a:t>
                </a:r>
                <a:endParaRPr lang="en-GB">
                  <a:solidFill>
                    <a:schemeClr val="tx1"/>
                  </a:solidFill>
                  <a:latin typeface="Arial" panose="020B0604020202020204" pitchFamily="34" charset="0"/>
                  <a:cs typeface="Arial" panose="020B0604020202020204" pitchFamily="34" charset="0"/>
                </a:endParaRPr>
              </a:p>
            </c:rich>
          </c:tx>
          <c:layout>
            <c:manualLayout>
              <c:xMode val="edge"/>
              <c:yMode val="edge"/>
              <c:x val="2.3389837078628968E-2"/>
              <c:y val="0.1192173781791653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0.33221884765490184"/>
          <c:y val="0.91991320973057278"/>
          <c:w val="0.47073473020373391"/>
          <c:h val="4.9125850933252682E-2"/>
        </c:manualLayout>
      </c:layout>
      <c:overlay val="0"/>
      <c:spPr>
        <a:noFill/>
        <a:ln w="3175">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6557760018203"/>
          <c:y val="0.10597578243895983"/>
          <c:w val="0.7643972784860148"/>
          <c:h val="0.6815213392443592"/>
        </c:manualLayout>
      </c:layout>
      <c:areaChart>
        <c:grouping val="standard"/>
        <c:varyColors val="0"/>
        <c:ser>
          <c:idx val="1"/>
          <c:order val="1"/>
          <c:tx>
            <c:v>Number of projects</c:v>
          </c:tx>
          <c:spPr>
            <a:solidFill>
              <a:schemeClr val="accent5">
                <a:lumMod val="60000"/>
                <a:lumOff val="40000"/>
              </a:schemeClr>
            </a:solidFill>
            <a:ln>
              <a:solidFill>
                <a:sysClr val="windowText" lastClr="000000"/>
              </a:solidFill>
            </a:ln>
            <a:effectLst/>
          </c:spPr>
          <c:cat>
            <c:numRef>
              <c:f>'W3.5'!$G$11:$G$29</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'W3.5'!$H$11:$H$29</c:f>
              <c:numCache>
                <c:formatCode>General</c:formatCode>
                <c:ptCount val="19"/>
                <c:pt idx="0">
                  <c:v>14</c:v>
                </c:pt>
                <c:pt idx="1">
                  <c:v>15</c:v>
                </c:pt>
                <c:pt idx="2">
                  <c:v>16</c:v>
                </c:pt>
                <c:pt idx="3">
                  <c:v>17</c:v>
                </c:pt>
                <c:pt idx="4">
                  <c:v>18</c:v>
                </c:pt>
                <c:pt idx="5">
                  <c:v>20</c:v>
                </c:pt>
                <c:pt idx="6">
                  <c:v>22</c:v>
                </c:pt>
                <c:pt idx="7">
                  <c:v>23</c:v>
                </c:pt>
                <c:pt idx="8">
                  <c:v>23</c:v>
                </c:pt>
                <c:pt idx="9">
                  <c:v>23</c:v>
                </c:pt>
                <c:pt idx="10">
                  <c:v>23</c:v>
                </c:pt>
                <c:pt idx="11">
                  <c:v>23</c:v>
                </c:pt>
                <c:pt idx="12">
                  <c:v>23</c:v>
                </c:pt>
                <c:pt idx="13">
                  <c:v>23</c:v>
                </c:pt>
                <c:pt idx="14">
                  <c:v>23</c:v>
                </c:pt>
                <c:pt idx="15">
                  <c:v>24</c:v>
                </c:pt>
                <c:pt idx="16">
                  <c:v>24</c:v>
                </c:pt>
                <c:pt idx="17">
                  <c:v>24</c:v>
                </c:pt>
                <c:pt idx="18">
                  <c:v>23</c:v>
                </c:pt>
              </c:numCache>
            </c:numRef>
          </c:val>
          <c:extLst>
            <c:ext xmlns:c16="http://schemas.microsoft.com/office/drawing/2014/chart" uri="{C3380CC4-5D6E-409C-BE32-E72D297353CC}">
              <c16:uniqueId val="{00000001-90EC-4975-BE9A-EDC95D82D84E}"/>
            </c:ext>
          </c:extLst>
        </c:ser>
        <c:dLbls>
          <c:showLegendKey val="0"/>
          <c:showVal val="0"/>
          <c:showCatName val="0"/>
          <c:showSerName val="0"/>
          <c:showPercent val="0"/>
          <c:showBubbleSize val="0"/>
        </c:dLbls>
        <c:axId val="528565072"/>
        <c:axId val="528570976"/>
      </c:areaChart>
      <c:lineChart>
        <c:grouping val="standard"/>
        <c:varyColors val="0"/>
        <c:ser>
          <c:idx val="0"/>
          <c:order val="0"/>
          <c:tx>
            <c:strRef>
              <c:f>'W3.5'!$I$10</c:f>
              <c:strCache>
                <c:ptCount val="1"/>
                <c:pt idx="0">
                  <c:v>Estimated capacity (MW)</c:v>
                </c:pt>
              </c:strCache>
            </c:strRef>
          </c:tx>
          <c:spPr>
            <a:ln w="28575" cap="rnd">
              <a:solidFill>
                <a:schemeClr val="accent5"/>
              </a:solidFill>
              <a:round/>
            </a:ln>
            <a:effectLst/>
          </c:spPr>
          <c:marker>
            <c:symbol val="none"/>
          </c:marker>
          <c:cat>
            <c:numRef>
              <c:f>'W3.5'!$G$11:$G$29</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'W3.5'!$I$11:$I$29</c:f>
              <c:numCache>
                <c:formatCode>0.0</c:formatCode>
                <c:ptCount val="19"/>
                <c:pt idx="0">
                  <c:v>24.117344633809299</c:v>
                </c:pt>
                <c:pt idx="1">
                  <c:v>26.488373161369498</c:v>
                </c:pt>
                <c:pt idx="2">
                  <c:v>26.980287793643399</c:v>
                </c:pt>
                <c:pt idx="3">
                  <c:v>29.599733210501999</c:v>
                </c:pt>
                <c:pt idx="4">
                  <c:v>29.7473076001842</c:v>
                </c:pt>
                <c:pt idx="5">
                  <c:v>36.908354859511697</c:v>
                </c:pt>
                <c:pt idx="6">
                  <c:v>38.679247535697797</c:v>
                </c:pt>
                <c:pt idx="7">
                  <c:v>40.048000000000002</c:v>
                </c:pt>
                <c:pt idx="8">
                  <c:v>40.048000000000002</c:v>
                </c:pt>
                <c:pt idx="9">
                  <c:v>40.048000000000002</c:v>
                </c:pt>
                <c:pt idx="10">
                  <c:v>40.048000000000002</c:v>
                </c:pt>
                <c:pt idx="11">
                  <c:v>40.048000000000002</c:v>
                </c:pt>
                <c:pt idx="12">
                  <c:v>40.048000000000002</c:v>
                </c:pt>
                <c:pt idx="13">
                  <c:v>35.380000000000003</c:v>
                </c:pt>
                <c:pt idx="14">
                  <c:v>32.564999999900003</c:v>
                </c:pt>
                <c:pt idx="15">
                  <c:v>31.27</c:v>
                </c:pt>
                <c:pt idx="16">
                  <c:v>31.37</c:v>
                </c:pt>
                <c:pt idx="17">
                  <c:v>31</c:v>
                </c:pt>
                <c:pt idx="18">
                  <c:v>30</c:v>
                </c:pt>
              </c:numCache>
            </c:numRef>
          </c:val>
          <c:smooth val="0"/>
          <c:extLst>
            <c:ext xmlns:c16="http://schemas.microsoft.com/office/drawing/2014/chart" uri="{C3380CC4-5D6E-409C-BE32-E72D297353CC}">
              <c16:uniqueId val="{00000000-90EC-4975-BE9A-EDC95D82D84E}"/>
            </c:ext>
          </c:extLst>
        </c:ser>
        <c:dLbls>
          <c:showLegendKey val="0"/>
          <c:showVal val="0"/>
          <c:showCatName val="0"/>
          <c:showSerName val="0"/>
          <c:showPercent val="0"/>
          <c:showBubbleSize val="0"/>
        </c:dLbls>
        <c:marker val="1"/>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48513742355849288"/>
              <c:y val="0.8669117778430046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a:solidFill>
                      <a:schemeClr val="tx1"/>
                    </a:solidFill>
                    <a:latin typeface="Arial" panose="020B0604020202020204" pitchFamily="34" charset="0"/>
                    <a:cs typeface="Arial" panose="020B0604020202020204" pitchFamily="34" charset="0"/>
                  </a:rPr>
                  <a:t>Estimated landfill</a:t>
                </a:r>
                <a:r>
                  <a:rPr lang="en-GB" baseline="0">
                    <a:solidFill>
                      <a:schemeClr val="tx1"/>
                    </a:solidFill>
                    <a:latin typeface="Arial" panose="020B0604020202020204" pitchFamily="34" charset="0"/>
                    <a:cs typeface="Arial" panose="020B0604020202020204" pitchFamily="34" charset="0"/>
                  </a:rPr>
                  <a:t> gas electricity generation capacity (MW)</a:t>
                </a:r>
                <a:endParaRPr lang="en-GB">
                  <a:solidFill>
                    <a:schemeClr val="tx1"/>
                  </a:solidFill>
                  <a:latin typeface="Arial" panose="020B0604020202020204" pitchFamily="34" charset="0"/>
                  <a:cs typeface="Arial" panose="020B0604020202020204" pitchFamily="34" charset="0"/>
                </a:endParaRPr>
              </a:p>
            </c:rich>
          </c:tx>
          <c:layout>
            <c:manualLayout>
              <c:xMode val="edge"/>
              <c:yMode val="edge"/>
              <c:x val="1.9073037670283909E-2"/>
              <c:y val="0.1163706949112362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At val="1"/>
        <c:crossBetween val="midCat"/>
      </c:valAx>
      <c:valAx>
        <c:axId val="528570976"/>
        <c:scaling>
          <c:orientation val="minMax"/>
          <c:max val="50"/>
        </c:scaling>
        <c:delete val="0"/>
        <c:axPos val="r"/>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Number of landfill gas capture projects</a:t>
                </a:r>
              </a:p>
            </c:rich>
          </c:tx>
          <c:layout>
            <c:manualLayout>
              <c:xMode val="edge"/>
              <c:yMode val="edge"/>
              <c:x val="0.9537753547410438"/>
              <c:y val="0.2616273768720233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8565072"/>
        <c:crosses val="max"/>
        <c:crossBetween val="between"/>
      </c:valAx>
      <c:catAx>
        <c:axId val="528565072"/>
        <c:scaling>
          <c:orientation val="minMax"/>
        </c:scaling>
        <c:delete val="1"/>
        <c:axPos val="b"/>
        <c:numFmt formatCode="General" sourceLinked="1"/>
        <c:majorTickMark val="out"/>
        <c:minorTickMark val="none"/>
        <c:tickLblPos val="nextTo"/>
        <c:crossAx val="528570976"/>
        <c:crosses val="autoZero"/>
        <c:auto val="1"/>
        <c:lblAlgn val="ctr"/>
        <c:lblOffset val="100"/>
        <c:noMultiLvlLbl val="0"/>
      </c:catAx>
      <c:spPr>
        <a:noFill/>
        <a:ln>
          <a:noFill/>
        </a:ln>
        <a:effectLst/>
      </c:spPr>
    </c:plotArea>
    <c:legend>
      <c:legendPos val="b"/>
      <c:layout>
        <c:manualLayout>
          <c:xMode val="edge"/>
          <c:yMode val="edge"/>
          <c:x val="0.2515750658241071"/>
          <c:y val="0.9351763039344555"/>
          <c:w val="0.48690097851376857"/>
          <c:h val="4.99029208972222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16151135564707"/>
          <c:y val="5.5555555555555552E-2"/>
          <c:w val="0.78556005297262088"/>
          <c:h val="0.66892268100413288"/>
        </c:manualLayout>
      </c:layout>
      <c:lineChart>
        <c:grouping val="standard"/>
        <c:varyColors val="0"/>
        <c:ser>
          <c:idx val="0"/>
          <c:order val="0"/>
          <c:tx>
            <c:strRef>
              <c:f>'W2.1'!$H$10</c:f>
              <c:strCache>
                <c:ptCount val="1"/>
                <c:pt idx="0">
                  <c:v>Kilotonnes waste reported as landfilled at permitted facilities in Wales</c:v>
                </c:pt>
              </c:strCache>
            </c:strRef>
          </c:tx>
          <c:spPr>
            <a:ln w="28575" cap="rnd">
              <a:solidFill>
                <a:schemeClr val="accent5">
                  <a:lumMod val="60000"/>
                  <a:lumOff val="40000"/>
                </a:schemeClr>
              </a:solidFill>
              <a:round/>
            </a:ln>
            <a:effectLst/>
          </c:spPr>
          <c:marker>
            <c:symbol val="none"/>
          </c:marker>
          <c:cat>
            <c:strRef>
              <c:f>'W2.1'!$G$12:$G$35</c:f>
              <c:strCache>
                <c:ptCount val="24"/>
                <c:pt idx="0">
                  <c:v>2000/1</c:v>
                </c:pt>
                <c:pt idx="1">
                  <c:v>2002/3</c:v>
                </c:pt>
                <c:pt idx="2">
                  <c:v>2004/5</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strCache>
            </c:strRef>
          </c:cat>
          <c:val>
            <c:numRef>
              <c:f>'W2.1'!$H$12:$H$35</c:f>
              <c:numCache>
                <c:formatCode>#,##0</c:formatCode>
                <c:ptCount val="24"/>
                <c:pt idx="0">
                  <c:v>4453</c:v>
                </c:pt>
                <c:pt idx="1">
                  <c:v>4612</c:v>
                </c:pt>
                <c:pt idx="2">
                  <c:v>4631</c:v>
                </c:pt>
                <c:pt idx="3">
                  <c:v>4054</c:v>
                </c:pt>
                <c:pt idx="4">
                  <c:v>4019</c:v>
                </c:pt>
                <c:pt idx="5">
                  <c:v>3171</c:v>
                </c:pt>
                <c:pt idx="6">
                  <c:v>2899</c:v>
                </c:pt>
                <c:pt idx="7">
                  <c:v>2538</c:v>
                </c:pt>
                <c:pt idx="8">
                  <c:v>2303</c:v>
                </c:pt>
                <c:pt idx="9">
                  <c:v>2200</c:v>
                </c:pt>
                <c:pt idx="10">
                  <c:v>2163</c:v>
                </c:pt>
                <c:pt idx="11">
                  <c:v>2154</c:v>
                </c:pt>
                <c:pt idx="12">
                  <c:v>1746</c:v>
                </c:pt>
                <c:pt idx="13">
                  <c:v>1772</c:v>
                </c:pt>
                <c:pt idx="14">
                  <c:v>1987</c:v>
                </c:pt>
                <c:pt idx="15">
                  <c:v>1649</c:v>
                </c:pt>
                <c:pt idx="16">
                  <c:v>1333</c:v>
                </c:pt>
                <c:pt idx="17">
                  <c:v>1113</c:v>
                </c:pt>
                <c:pt idx="18">
                  <c:v>979</c:v>
                </c:pt>
                <c:pt idx="19">
                  <c:v>1138</c:v>
                </c:pt>
              </c:numCache>
            </c:numRef>
          </c:val>
          <c:smooth val="0"/>
          <c:extLst>
            <c:ext xmlns:c16="http://schemas.microsoft.com/office/drawing/2014/chart" uri="{C3380CC4-5D6E-409C-BE32-E72D297353CC}">
              <c16:uniqueId val="{00000000-216E-412F-827E-7C2A67411C07}"/>
            </c:ext>
          </c:extLst>
        </c:ser>
        <c:ser>
          <c:idx val="1"/>
          <c:order val="1"/>
          <c:tx>
            <c:v>Linear trajectory to zero</c:v>
          </c:tx>
          <c:spPr>
            <a:ln w="12700" cap="rnd">
              <a:solidFill>
                <a:schemeClr val="accent5"/>
              </a:solidFill>
              <a:prstDash val="dash"/>
              <a:round/>
            </a:ln>
            <a:effectLst/>
          </c:spPr>
          <c:marker>
            <c:symbol val="none"/>
          </c:marker>
          <c:cat>
            <c:strRef>
              <c:f>'W2.1'!$G$12:$G$35</c:f>
              <c:strCache>
                <c:ptCount val="24"/>
                <c:pt idx="0">
                  <c:v>2000/1</c:v>
                </c:pt>
                <c:pt idx="1">
                  <c:v>2002/3</c:v>
                </c:pt>
                <c:pt idx="2">
                  <c:v>2004/5</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strCache>
            </c:strRef>
          </c:cat>
          <c:val>
            <c:numRef>
              <c:f>'W2.1'!$I$12:$I$35</c:f>
              <c:numCache>
                <c:formatCode>#,##0</c:formatCode>
                <c:ptCount val="24"/>
                <c:pt idx="0">
                  <c:v>4453</c:v>
                </c:pt>
                <c:pt idx="1">
                  <c:v>4259.391304347826</c:v>
                </c:pt>
                <c:pt idx="2">
                  <c:v>4065.782608695652</c:v>
                </c:pt>
                <c:pt idx="3">
                  <c:v>3872.173913043478</c:v>
                </c:pt>
                <c:pt idx="4">
                  <c:v>3678.565217391304</c:v>
                </c:pt>
                <c:pt idx="5">
                  <c:v>3484.95652173913</c:v>
                </c:pt>
                <c:pt idx="6">
                  <c:v>3291.347826086956</c:v>
                </c:pt>
                <c:pt idx="7">
                  <c:v>3097.7391304347821</c:v>
                </c:pt>
                <c:pt idx="8">
                  <c:v>2904.1304347826081</c:v>
                </c:pt>
                <c:pt idx="9">
                  <c:v>2710.5217391304341</c:v>
                </c:pt>
                <c:pt idx="10">
                  <c:v>2516.9130434782601</c:v>
                </c:pt>
                <c:pt idx="11">
                  <c:v>2323.3043478260861</c:v>
                </c:pt>
                <c:pt idx="12">
                  <c:v>2129.6956521739121</c:v>
                </c:pt>
                <c:pt idx="13">
                  <c:v>1936.0869565217381</c:v>
                </c:pt>
                <c:pt idx="14">
                  <c:v>1742.4782608695641</c:v>
                </c:pt>
                <c:pt idx="15">
                  <c:v>1548.8695652173901</c:v>
                </c:pt>
                <c:pt idx="16">
                  <c:v>1355.2608695652161</c:v>
                </c:pt>
                <c:pt idx="17">
                  <c:v>1161.6521739130421</c:v>
                </c:pt>
                <c:pt idx="18">
                  <c:v>968.04347826086826</c:v>
                </c:pt>
                <c:pt idx="19">
                  <c:v>774.43478260869438</c:v>
                </c:pt>
                <c:pt idx="20">
                  <c:v>580.8260869565205</c:v>
                </c:pt>
                <c:pt idx="21">
                  <c:v>387.21739130434662</c:v>
                </c:pt>
                <c:pt idx="22">
                  <c:v>193.60869565217271</c:v>
                </c:pt>
                <c:pt idx="23">
                  <c:v>0</c:v>
                </c:pt>
              </c:numCache>
            </c:numRef>
          </c:val>
          <c:smooth val="0"/>
          <c:extLst>
            <c:ext xmlns:c16="http://schemas.microsoft.com/office/drawing/2014/chart" uri="{C3380CC4-5D6E-409C-BE32-E72D297353CC}">
              <c16:uniqueId val="{00000001-B623-47C9-A4D8-FD22F5F6ED62}"/>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5227341532907227"/>
              <c:y val="0.8143801182458287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Total Waste Reported as landfilled at permitted facilities (kilotonnes)</a:t>
                </a:r>
              </a:p>
            </c:rich>
          </c:tx>
          <c:layout>
            <c:manualLayout>
              <c:xMode val="edge"/>
              <c:yMode val="edge"/>
              <c:x val="2.4199725048826878E-2"/>
              <c:y val="7.575766122119953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r"/>
      <c:layout>
        <c:manualLayout>
          <c:xMode val="edge"/>
          <c:yMode val="edge"/>
          <c:x val="0.1680720653864079"/>
          <c:y val="0.86551258992805757"/>
          <c:w val="0.78787210022833187"/>
          <c:h val="0.1317307324353283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26844062256637"/>
          <c:y val="5.5555447581417089E-2"/>
          <c:w val="0.83809047696087569"/>
          <c:h val="0.79765012103361044"/>
        </c:manualLayout>
      </c:layout>
      <c:lineChart>
        <c:grouping val="standard"/>
        <c:varyColors val="0"/>
        <c:ser>
          <c:idx val="0"/>
          <c:order val="0"/>
          <c:tx>
            <c:strRef>
              <c:f>'W2.2'!$J$10</c:f>
              <c:strCache>
                <c:ptCount val="1"/>
                <c:pt idx="0">
                  <c:v>Electricity generated per megatonne waste landfilled (GWh)</c:v>
                </c:pt>
              </c:strCache>
            </c:strRef>
          </c:tx>
          <c:spPr>
            <a:ln w="28575" cap="rnd">
              <a:solidFill>
                <a:schemeClr val="accent1"/>
              </a:solidFill>
              <a:round/>
            </a:ln>
            <a:effectLst/>
          </c:spPr>
          <c:marker>
            <c:symbol val="none"/>
          </c:marker>
          <c:cat>
            <c:numRef>
              <c:f>'W2.2'!$G$11:$G$29</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'W2.2'!$J$11:$J$29</c:f>
              <c:numCache>
                <c:formatCode>0</c:formatCode>
                <c:ptCount val="19"/>
                <c:pt idx="0">
                  <c:v>21.484098736269992</c:v>
                </c:pt>
                <c:pt idx="2">
                  <c:v>23.935844000852427</c:v>
                </c:pt>
                <c:pt idx="3">
                  <c:v>29.997219513885639</c:v>
                </c:pt>
                <c:pt idx="4">
                  <c:v>30.409312872889767</c:v>
                </c:pt>
                <c:pt idx="5">
                  <c:v>47.81954003185696</c:v>
                </c:pt>
                <c:pt idx="6">
                  <c:v>54.815925409878439</c:v>
                </c:pt>
                <c:pt idx="7">
                  <c:v>64.828528416075656</c:v>
                </c:pt>
                <c:pt idx="8">
                  <c:v>71.443684376899711</c:v>
                </c:pt>
                <c:pt idx="9">
                  <c:v>74.788547781818181</c:v>
                </c:pt>
                <c:pt idx="10">
                  <c:v>76.067871067961178</c:v>
                </c:pt>
                <c:pt idx="11">
                  <c:v>76.385703398328701</c:v>
                </c:pt>
                <c:pt idx="12">
                  <c:v>94.235283573883166</c:v>
                </c:pt>
                <c:pt idx="13">
                  <c:v>82.029688036117406</c:v>
                </c:pt>
                <c:pt idx="14">
                  <c:v>68.017970818505319</c:v>
                </c:pt>
                <c:pt idx="15">
                  <c:v>77.908380109157065</c:v>
                </c:pt>
                <c:pt idx="16">
                  <c:v>97.195899547511303</c:v>
                </c:pt>
                <c:pt idx="17">
                  <c:v>103.32434860736748</c:v>
                </c:pt>
                <c:pt idx="18">
                  <c:v>84.780388151174677</c:v>
                </c:pt>
              </c:numCache>
            </c:numRef>
          </c:val>
          <c:smooth val="0"/>
          <c:extLst>
            <c:ext xmlns:c16="http://schemas.microsoft.com/office/drawing/2014/chart" uri="{C3380CC4-5D6E-409C-BE32-E72D297353CC}">
              <c16:uniqueId val="{00000000-90EC-4340-8BA2-3F0900CAA09E}"/>
            </c:ext>
          </c:extLst>
        </c:ser>
        <c:dLbls>
          <c:showLegendKey val="0"/>
          <c:showVal val="0"/>
          <c:showCatName val="0"/>
          <c:showSerName val="0"/>
          <c:showPercent val="0"/>
          <c:showBubbleSize val="0"/>
        </c:dLbls>
        <c:smooth val="0"/>
        <c:axId val="588086760"/>
        <c:axId val="588086432"/>
      </c:line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latin typeface="Arial" panose="020B0604020202020204" pitchFamily="34" charset="0"/>
                    <a:cs typeface="Arial" panose="020B0604020202020204" pitchFamily="34" charset="0"/>
                  </a:rPr>
                  <a:t>Year</a:t>
                </a:r>
              </a:p>
            </c:rich>
          </c:tx>
          <c:layout>
            <c:manualLayout>
              <c:xMode val="edge"/>
              <c:yMode val="edge"/>
              <c:x val="0.50300942864055842"/>
              <c:y val="0.918150960154627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a:solidFill>
                      <a:schemeClr val="tx1"/>
                    </a:solidFill>
                    <a:latin typeface="Arial" panose="020B0604020202020204" pitchFamily="34" charset="0"/>
                    <a:cs typeface="Arial" panose="020B0604020202020204" pitchFamily="34" charset="0"/>
                  </a:rPr>
                  <a:t>Electricity generated per megatonne waste landfilled </a:t>
                </a:r>
                <a:r>
                  <a:rPr lang="en-GB" baseline="0">
                    <a:solidFill>
                      <a:schemeClr val="tx1"/>
                    </a:solidFill>
                    <a:latin typeface="Arial" panose="020B0604020202020204" pitchFamily="34" charset="0"/>
                    <a:cs typeface="Arial" panose="020B0604020202020204" pitchFamily="34" charset="0"/>
                  </a:rPr>
                  <a:t>(GWh)</a:t>
                </a:r>
                <a:endParaRPr lang="en-GB">
                  <a:solidFill>
                    <a:schemeClr val="tx1"/>
                  </a:solidFill>
                  <a:latin typeface="Arial" panose="020B0604020202020204" pitchFamily="34" charset="0"/>
                  <a:cs typeface="Arial" panose="020B0604020202020204" pitchFamily="34" charset="0"/>
                </a:endParaRPr>
              </a:p>
            </c:rich>
          </c:tx>
          <c:layout>
            <c:manualLayout>
              <c:xMode val="edge"/>
              <c:yMode val="edge"/>
              <c:x val="1.7917185799197724E-2"/>
              <c:y val="2.8265107212475632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midCat"/>
      </c:valAx>
      <c:spPr>
        <a:noFill/>
        <a:ln>
          <a:noFill/>
        </a:ln>
        <a:effectLst/>
      </c:spPr>
    </c:plotArea>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5344846211093"/>
          <c:y val="5.5555555555555552E-2"/>
          <c:w val="0.81526808264724615"/>
          <c:h val="0.68629806466758592"/>
        </c:manualLayout>
      </c:layout>
      <c:barChart>
        <c:barDir val="col"/>
        <c:grouping val="stacked"/>
        <c:varyColors val="0"/>
        <c:ser>
          <c:idx val="0"/>
          <c:order val="0"/>
          <c:tx>
            <c:strRef>
              <c:f>'W2.3'!$H$11</c:f>
              <c:strCache>
                <c:ptCount val="1"/>
                <c:pt idx="0">
                  <c:v>Kerbsort (Blueprint)</c:v>
                </c:pt>
              </c:strCache>
            </c:strRef>
          </c:tx>
          <c:spPr>
            <a:solidFill>
              <a:schemeClr val="accent5">
                <a:lumMod val="75000"/>
              </a:schemeClr>
            </a:solidFill>
            <a:ln>
              <a:solidFill>
                <a:schemeClr val="tx1"/>
              </a:solidFill>
            </a:ln>
            <a:effectLst/>
          </c:spPr>
          <c:invertIfNegative val="0"/>
          <c:cat>
            <c:numRef>
              <c:f>'W2.3'!$I$10:$L$10</c:f>
              <c:numCache>
                <c:formatCode>General</c:formatCode>
                <c:ptCount val="4"/>
                <c:pt idx="0">
                  <c:v>2015</c:v>
                </c:pt>
                <c:pt idx="1">
                  <c:v>2016</c:v>
                </c:pt>
                <c:pt idx="2">
                  <c:v>2017</c:v>
                </c:pt>
                <c:pt idx="3">
                  <c:v>2018</c:v>
                </c:pt>
              </c:numCache>
            </c:numRef>
          </c:cat>
          <c:val>
            <c:numRef>
              <c:f>'W2.3'!$I$12:$K$12</c:f>
              <c:numCache>
                <c:formatCode>0%</c:formatCode>
                <c:ptCount val="3"/>
                <c:pt idx="0">
                  <c:v>0.26766847471870792</c:v>
                </c:pt>
                <c:pt idx="1">
                  <c:v>0.38069544710533426</c:v>
                </c:pt>
                <c:pt idx="2">
                  <c:v>0.40114605044219981</c:v>
                </c:pt>
              </c:numCache>
            </c:numRef>
          </c:val>
          <c:extLst>
            <c:ext xmlns:c16="http://schemas.microsoft.com/office/drawing/2014/chart" uri="{C3380CC4-5D6E-409C-BE32-E72D297353CC}">
              <c16:uniqueId val="{00000000-3027-432F-B740-332F59530AC6}"/>
            </c:ext>
          </c:extLst>
        </c:ser>
        <c:ser>
          <c:idx val="1"/>
          <c:order val="1"/>
          <c:tx>
            <c:strRef>
              <c:f>'W2.3'!$H$13</c:f>
              <c:strCache>
                <c:ptCount val="1"/>
                <c:pt idx="0">
                  <c:v>Kerbsort (Non-blueprint)</c:v>
                </c:pt>
              </c:strCache>
            </c:strRef>
          </c:tx>
          <c:spPr>
            <a:solidFill>
              <a:schemeClr val="accent5">
                <a:lumMod val="60000"/>
                <a:lumOff val="40000"/>
              </a:schemeClr>
            </a:solidFill>
            <a:ln>
              <a:solidFill>
                <a:schemeClr val="tx1"/>
              </a:solidFill>
            </a:ln>
            <a:effectLst/>
          </c:spPr>
          <c:invertIfNegative val="0"/>
          <c:val>
            <c:numRef>
              <c:f>'W2.3'!$I$14:$K$14</c:f>
              <c:numCache>
                <c:formatCode>0%</c:formatCode>
                <c:ptCount val="3"/>
                <c:pt idx="0">
                  <c:v>0.12587890738230348</c:v>
                </c:pt>
                <c:pt idx="1">
                  <c:v>4.6793791588534001E-2</c:v>
                </c:pt>
                <c:pt idx="2">
                  <c:v>2.8446801913440414E-2</c:v>
                </c:pt>
              </c:numCache>
            </c:numRef>
          </c:val>
          <c:extLst>
            <c:ext xmlns:c16="http://schemas.microsoft.com/office/drawing/2014/chart" uri="{C3380CC4-5D6E-409C-BE32-E72D297353CC}">
              <c16:uniqueId val="{00000001-3027-432F-B740-332F59530AC6}"/>
            </c:ext>
          </c:extLst>
        </c:ser>
        <c:ser>
          <c:idx val="2"/>
          <c:order val="2"/>
          <c:tx>
            <c:strRef>
              <c:f>'W2.3'!$H$15</c:f>
              <c:strCache>
                <c:ptCount val="1"/>
                <c:pt idx="0">
                  <c:v>Comingled</c:v>
                </c:pt>
              </c:strCache>
            </c:strRef>
          </c:tx>
          <c:spPr>
            <a:solidFill>
              <a:schemeClr val="accent5">
                <a:lumMod val="40000"/>
                <a:lumOff val="60000"/>
              </a:schemeClr>
            </a:solidFill>
            <a:ln>
              <a:solidFill>
                <a:schemeClr val="tx1"/>
              </a:solidFill>
            </a:ln>
            <a:effectLst/>
          </c:spPr>
          <c:invertIfNegative val="0"/>
          <c:val>
            <c:numRef>
              <c:f>'W2.3'!$I$16:$K$16</c:f>
              <c:numCache>
                <c:formatCode>0%</c:formatCode>
                <c:ptCount val="3"/>
                <c:pt idx="0">
                  <c:v>0.38737879568040257</c:v>
                </c:pt>
                <c:pt idx="1">
                  <c:v>0.39337631371533377</c:v>
                </c:pt>
                <c:pt idx="2">
                  <c:v>0.38692655205799059</c:v>
                </c:pt>
              </c:numCache>
            </c:numRef>
          </c:val>
          <c:extLst>
            <c:ext xmlns:c16="http://schemas.microsoft.com/office/drawing/2014/chart" uri="{C3380CC4-5D6E-409C-BE32-E72D297353CC}">
              <c16:uniqueId val="{00000002-3027-432F-B740-332F59530AC6}"/>
            </c:ext>
          </c:extLst>
        </c:ser>
        <c:ser>
          <c:idx val="3"/>
          <c:order val="3"/>
          <c:tx>
            <c:strRef>
              <c:f>'W2.3'!$H$17</c:f>
              <c:strCache>
                <c:ptCount val="1"/>
                <c:pt idx="0">
                  <c:v>Comingled (with separate glass)</c:v>
                </c:pt>
              </c:strCache>
            </c:strRef>
          </c:tx>
          <c:spPr>
            <a:solidFill>
              <a:schemeClr val="accent5">
                <a:lumMod val="20000"/>
                <a:lumOff val="80000"/>
              </a:schemeClr>
            </a:solidFill>
            <a:ln>
              <a:solidFill>
                <a:schemeClr val="tx1"/>
              </a:solidFill>
            </a:ln>
            <a:effectLst/>
          </c:spPr>
          <c:invertIfNegative val="0"/>
          <c:val>
            <c:numRef>
              <c:f>'W2.3'!$I$18:$K$18</c:f>
              <c:numCache>
                <c:formatCode>0%</c:formatCode>
                <c:ptCount val="3"/>
                <c:pt idx="0">
                  <c:v>7.4765254535807554E-2</c:v>
                </c:pt>
                <c:pt idx="1">
                  <c:v>7.3570160726414285E-2</c:v>
                </c:pt>
                <c:pt idx="2">
                  <c:v>7.2953957550546039E-2</c:v>
                </c:pt>
              </c:numCache>
            </c:numRef>
          </c:val>
          <c:extLst>
            <c:ext xmlns:c16="http://schemas.microsoft.com/office/drawing/2014/chart" uri="{C3380CC4-5D6E-409C-BE32-E72D297353CC}">
              <c16:uniqueId val="{00000003-3027-432F-B740-332F59530AC6}"/>
            </c:ext>
          </c:extLst>
        </c:ser>
        <c:ser>
          <c:idx val="4"/>
          <c:order val="4"/>
          <c:tx>
            <c:strRef>
              <c:f>'W2.3'!$H$19</c:f>
              <c:strCache>
                <c:ptCount val="1"/>
                <c:pt idx="0">
                  <c:v>Twin Stream</c:v>
                </c:pt>
              </c:strCache>
            </c:strRef>
          </c:tx>
          <c:spPr>
            <a:solidFill>
              <a:schemeClr val="bg2">
                <a:lumMod val="75000"/>
              </a:schemeClr>
            </a:solidFill>
            <a:ln>
              <a:solidFill>
                <a:schemeClr val="tx1"/>
              </a:solidFill>
            </a:ln>
            <a:effectLst/>
          </c:spPr>
          <c:invertIfNegative val="0"/>
          <c:val>
            <c:numRef>
              <c:f>'W2.3'!$I$20:$K$20</c:f>
              <c:numCache>
                <c:formatCode>0%</c:formatCode>
                <c:ptCount val="3"/>
                <c:pt idx="0">
                  <c:v>0.14430856768277833</c:v>
                </c:pt>
                <c:pt idx="1">
                  <c:v>0.10556428686438381</c:v>
                </c:pt>
                <c:pt idx="2">
                  <c:v>0.11052663803582315</c:v>
                </c:pt>
              </c:numCache>
            </c:numRef>
          </c:val>
          <c:extLst>
            <c:ext xmlns:c16="http://schemas.microsoft.com/office/drawing/2014/chart" uri="{C3380CC4-5D6E-409C-BE32-E72D297353CC}">
              <c16:uniqueId val="{00000004-3027-432F-B740-332F59530AC6}"/>
            </c:ext>
          </c:extLst>
        </c:ser>
        <c:ser>
          <c:idx val="5"/>
          <c:order val="5"/>
          <c:tx>
            <c:strRef>
              <c:f>'W2.3'!$H$11</c:f>
              <c:strCache>
                <c:ptCount val="1"/>
                <c:pt idx="0">
                  <c:v>Kerbsort (Blueprint)</c:v>
                </c:pt>
              </c:strCache>
            </c:strRef>
          </c:tx>
          <c:spPr>
            <a:pattFill prst="pct80">
              <a:fgClr>
                <a:schemeClr val="accent5">
                  <a:lumMod val="75000"/>
                </a:schemeClr>
              </a:fgClr>
              <a:bgClr>
                <a:schemeClr val="bg1"/>
              </a:bgClr>
            </a:pattFill>
            <a:ln>
              <a:solidFill>
                <a:schemeClr val="tx1"/>
              </a:solidFill>
            </a:ln>
            <a:effectLst/>
          </c:spPr>
          <c:invertIfNegative val="0"/>
          <c:val>
            <c:numRef>
              <c:f>('W2.3'!$M$12,'W2.3'!$M$12,'W2.3'!$M$12,'W2.3'!$L$12)</c:f>
              <c:numCache>
                <c:formatCode>General</c:formatCode>
                <c:ptCount val="4"/>
                <c:pt idx="3" formatCode="0%">
                  <c:v>0.3953556569006027</c:v>
                </c:pt>
              </c:numCache>
            </c:numRef>
          </c:val>
          <c:extLst>
            <c:ext xmlns:c16="http://schemas.microsoft.com/office/drawing/2014/chart" uri="{C3380CC4-5D6E-409C-BE32-E72D297353CC}">
              <c16:uniqueId val="{00000005-3027-432F-B740-332F59530AC6}"/>
            </c:ext>
          </c:extLst>
        </c:ser>
        <c:ser>
          <c:idx val="6"/>
          <c:order val="6"/>
          <c:tx>
            <c:strRef>
              <c:f>'W2.3'!$H$13</c:f>
              <c:strCache>
                <c:ptCount val="1"/>
                <c:pt idx="0">
                  <c:v>Kerbsort (Non-blueprint)</c:v>
                </c:pt>
              </c:strCache>
            </c:strRef>
          </c:tx>
          <c:spPr>
            <a:pattFill prst="pct80">
              <a:fgClr>
                <a:schemeClr val="accent5">
                  <a:lumMod val="60000"/>
                  <a:lumOff val="40000"/>
                </a:schemeClr>
              </a:fgClr>
              <a:bgClr>
                <a:schemeClr val="bg1"/>
              </a:bgClr>
            </a:pattFill>
            <a:ln>
              <a:solidFill>
                <a:schemeClr val="tx1"/>
              </a:solidFill>
            </a:ln>
            <a:effectLst/>
          </c:spPr>
          <c:invertIfNegative val="0"/>
          <c:val>
            <c:numRef>
              <c:f>('W2.3'!$M$14,'W2.3'!$M$14,'W2.3'!$M$14,'W2.3'!$L$14)</c:f>
              <c:numCache>
                <c:formatCode>General</c:formatCode>
                <c:ptCount val="4"/>
                <c:pt idx="3" formatCode="0%">
                  <c:v>2.970456232586428E-2</c:v>
                </c:pt>
              </c:numCache>
            </c:numRef>
          </c:val>
          <c:extLst>
            <c:ext xmlns:c16="http://schemas.microsoft.com/office/drawing/2014/chart" uri="{C3380CC4-5D6E-409C-BE32-E72D297353CC}">
              <c16:uniqueId val="{00000006-3027-432F-B740-332F59530AC6}"/>
            </c:ext>
          </c:extLst>
        </c:ser>
        <c:ser>
          <c:idx val="7"/>
          <c:order val="7"/>
          <c:tx>
            <c:strRef>
              <c:f>'W2.3'!$H$15</c:f>
              <c:strCache>
                <c:ptCount val="1"/>
                <c:pt idx="0">
                  <c:v>Comingled</c:v>
                </c:pt>
              </c:strCache>
            </c:strRef>
          </c:tx>
          <c:spPr>
            <a:pattFill prst="pct80">
              <a:fgClr>
                <a:schemeClr val="accent5">
                  <a:lumMod val="40000"/>
                  <a:lumOff val="60000"/>
                </a:schemeClr>
              </a:fgClr>
              <a:bgClr>
                <a:schemeClr val="bg1"/>
              </a:bgClr>
            </a:pattFill>
            <a:ln>
              <a:solidFill>
                <a:schemeClr val="tx1"/>
              </a:solidFill>
            </a:ln>
            <a:effectLst/>
          </c:spPr>
          <c:invertIfNegative val="0"/>
          <c:val>
            <c:numRef>
              <c:f>('W2.3'!$M$16,'W2.3'!$M$16,'W2.3'!$M$16,'W2.3'!$L$16)</c:f>
              <c:numCache>
                <c:formatCode>General</c:formatCode>
                <c:ptCount val="4"/>
                <c:pt idx="3" formatCode="0%">
                  <c:v>0.3870285349949556</c:v>
                </c:pt>
              </c:numCache>
            </c:numRef>
          </c:val>
          <c:extLst>
            <c:ext xmlns:c16="http://schemas.microsoft.com/office/drawing/2014/chart" uri="{C3380CC4-5D6E-409C-BE32-E72D297353CC}">
              <c16:uniqueId val="{00000007-3027-432F-B740-332F59530AC6}"/>
            </c:ext>
          </c:extLst>
        </c:ser>
        <c:ser>
          <c:idx val="8"/>
          <c:order val="8"/>
          <c:tx>
            <c:strRef>
              <c:f>'W2.3'!$H$17</c:f>
              <c:strCache>
                <c:ptCount val="1"/>
                <c:pt idx="0">
                  <c:v>Comingled (with separate glass)</c:v>
                </c:pt>
              </c:strCache>
            </c:strRef>
          </c:tx>
          <c:spPr>
            <a:pattFill prst="pct80">
              <a:fgClr>
                <a:schemeClr val="accent5">
                  <a:lumMod val="20000"/>
                  <a:lumOff val="80000"/>
                </a:schemeClr>
              </a:fgClr>
              <a:bgClr>
                <a:schemeClr val="bg1"/>
              </a:bgClr>
            </a:pattFill>
            <a:ln>
              <a:solidFill>
                <a:schemeClr val="tx1"/>
              </a:solidFill>
            </a:ln>
            <a:effectLst/>
          </c:spPr>
          <c:invertIfNegative val="0"/>
          <c:val>
            <c:numRef>
              <c:f>('W2.3'!$M$18,'W2.3'!$M$18,'W2.3'!$M$18,'W2.3'!$L$18)</c:f>
              <c:numCache>
                <c:formatCode>General</c:formatCode>
                <c:ptCount val="4"/>
                <c:pt idx="3" formatCode="0%">
                  <c:v>7.7453826365336403E-2</c:v>
                </c:pt>
              </c:numCache>
            </c:numRef>
          </c:val>
          <c:extLst>
            <c:ext xmlns:c16="http://schemas.microsoft.com/office/drawing/2014/chart" uri="{C3380CC4-5D6E-409C-BE32-E72D297353CC}">
              <c16:uniqueId val="{00000008-3027-432F-B740-332F59530AC6}"/>
            </c:ext>
          </c:extLst>
        </c:ser>
        <c:ser>
          <c:idx val="9"/>
          <c:order val="9"/>
          <c:tx>
            <c:strRef>
              <c:f>'W2.3'!$H$19</c:f>
              <c:strCache>
                <c:ptCount val="1"/>
                <c:pt idx="0">
                  <c:v>Twin Stream</c:v>
                </c:pt>
              </c:strCache>
            </c:strRef>
          </c:tx>
          <c:spPr>
            <a:pattFill prst="pct80">
              <a:fgClr>
                <a:schemeClr val="bg2">
                  <a:lumMod val="75000"/>
                </a:schemeClr>
              </a:fgClr>
              <a:bgClr>
                <a:schemeClr val="bg1"/>
              </a:bgClr>
            </a:pattFill>
            <a:ln>
              <a:solidFill>
                <a:schemeClr val="tx1"/>
              </a:solidFill>
            </a:ln>
            <a:effectLst/>
          </c:spPr>
          <c:invertIfNegative val="0"/>
          <c:val>
            <c:numRef>
              <c:f>('W2.3'!$M$19,'W2.3'!$M$19,'W2.3'!$M$19,'W2.3'!$L$20)</c:f>
              <c:numCache>
                <c:formatCode>General</c:formatCode>
                <c:ptCount val="4"/>
                <c:pt idx="3" formatCode="0%">
                  <c:v>0.11045741941324103</c:v>
                </c:pt>
              </c:numCache>
            </c:numRef>
          </c:val>
          <c:extLst>
            <c:ext xmlns:c16="http://schemas.microsoft.com/office/drawing/2014/chart" uri="{C3380CC4-5D6E-409C-BE32-E72D297353CC}">
              <c16:uniqueId val="{00000009-3027-432F-B740-332F59530AC6}"/>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GB" sz="900">
                    <a:solidFill>
                      <a:schemeClr val="tx1"/>
                    </a:solidFill>
                  </a:rPr>
                  <a:t>Proportion</a:t>
                </a:r>
                <a:r>
                  <a:rPr lang="en-GB" sz="900" baseline="0">
                    <a:solidFill>
                      <a:schemeClr val="tx1"/>
                    </a:solidFill>
                  </a:rPr>
                  <a:t> of waste collected via different waste collection systems</a:t>
                </a:r>
                <a:endParaRPr lang="en-GB" sz="900">
                  <a:solidFill>
                    <a:schemeClr val="tx1"/>
                  </a:solidFill>
                </a:endParaRPr>
              </a:p>
            </c:rich>
          </c:tx>
          <c:layout>
            <c:manualLayout>
              <c:xMode val="edge"/>
              <c:yMode val="edge"/>
              <c:x val="1.4215767062150438E-2"/>
              <c:y val="0.102339181286549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38634181291733"/>
          <c:y val="4.8061816987752422E-2"/>
          <c:w val="0.83869447275896714"/>
          <c:h val="0.76760970668140172"/>
        </c:manualLayout>
      </c:layout>
      <c:barChart>
        <c:barDir val="col"/>
        <c:grouping val="stacked"/>
        <c:varyColors val="0"/>
        <c:ser>
          <c:idx val="0"/>
          <c:order val="0"/>
          <c:tx>
            <c:strRef>
              <c:f>'W2.4'!$H$11</c:f>
              <c:strCache>
                <c:ptCount val="1"/>
                <c:pt idx="0">
                  <c:v>Food waste treated via anaerobic digestion (tonnes)</c:v>
                </c:pt>
              </c:strCache>
            </c:strRef>
          </c:tx>
          <c:spPr>
            <a:solidFill>
              <a:schemeClr val="accent1"/>
            </a:solidFill>
            <a:ln>
              <a:solidFill>
                <a:sysClr val="windowText" lastClr="000000"/>
              </a:solidFill>
            </a:ln>
            <a:effectLst/>
          </c:spPr>
          <c:invertIfNegative val="0"/>
          <c:cat>
            <c:numRef>
              <c:f>'W2.4'!$G$12:$G$15</c:f>
              <c:numCache>
                <c:formatCode>General</c:formatCode>
                <c:ptCount val="4"/>
                <c:pt idx="0">
                  <c:v>2016</c:v>
                </c:pt>
                <c:pt idx="1">
                  <c:v>2017</c:v>
                </c:pt>
                <c:pt idx="2">
                  <c:v>2018</c:v>
                </c:pt>
                <c:pt idx="3">
                  <c:v>2019</c:v>
                </c:pt>
              </c:numCache>
            </c:numRef>
          </c:cat>
          <c:val>
            <c:numRef>
              <c:f>'W2.4'!$H$12:$H$15</c:f>
              <c:numCache>
                <c:formatCode>#,##0_ ;\-#,##0\ </c:formatCode>
                <c:ptCount val="4"/>
                <c:pt idx="0">
                  <c:v>106450.85000000002</c:v>
                </c:pt>
                <c:pt idx="1">
                  <c:v>129369.46899999998</c:v>
                </c:pt>
                <c:pt idx="2">
                  <c:v>127977.43599999999</c:v>
                </c:pt>
                <c:pt idx="3">
                  <c:v>144479.11300000001</c:v>
                </c:pt>
              </c:numCache>
            </c:numRef>
          </c:val>
          <c:extLst>
            <c:ext xmlns:c16="http://schemas.microsoft.com/office/drawing/2014/chart" uri="{C3380CC4-5D6E-409C-BE32-E72D297353CC}">
              <c16:uniqueId val="{00000001-4BA4-4060-B0D0-4D2736E29D3A}"/>
            </c:ext>
          </c:extLst>
        </c:ser>
        <c:dLbls>
          <c:showLegendKey val="0"/>
          <c:showVal val="0"/>
          <c:showCatName val="0"/>
          <c:showSerName val="0"/>
          <c:showPercent val="0"/>
          <c:showBubbleSize val="0"/>
        </c:dLbls>
        <c:gapWidth val="150"/>
        <c:overlap val="100"/>
        <c:axId val="588086760"/>
        <c:axId val="588086432"/>
      </c:barChart>
      <c:catAx>
        <c:axId val="588086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432"/>
        <c:crosses val="autoZero"/>
        <c:auto val="1"/>
        <c:lblAlgn val="ctr"/>
        <c:lblOffset val="100"/>
        <c:noMultiLvlLbl val="0"/>
      </c:catAx>
      <c:valAx>
        <c:axId val="588086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en-GB" sz="900">
                    <a:solidFill>
                      <a:schemeClr val="tx1"/>
                    </a:solidFill>
                  </a:rPr>
                  <a:t>Food</a:t>
                </a:r>
                <a:r>
                  <a:rPr lang="en-GB" sz="900" baseline="0">
                    <a:solidFill>
                      <a:schemeClr val="tx1"/>
                    </a:solidFill>
                  </a:rPr>
                  <a:t> waste treated via anaerobic digestion (tonnes)</a:t>
                </a:r>
                <a:endParaRPr lang="en-GB" sz="900">
                  <a:solidFill>
                    <a:schemeClr val="tx1"/>
                  </a:solidFill>
                </a:endParaRPr>
              </a:p>
            </c:rich>
          </c:tx>
          <c:layout>
            <c:manualLayout>
              <c:xMode val="edge"/>
              <c:yMode val="edge"/>
              <c:x val="1.4215767062150438E-2"/>
              <c:y val="0.102339181286549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88086760"/>
        <c:crosses val="autoZero"/>
        <c:crossBetween val="between"/>
      </c:valAx>
      <c:spPr>
        <a:noFill/>
        <a:ln>
          <a:noFill/>
        </a:ln>
        <a:effectLst/>
      </c:spPr>
    </c:plotArea>
    <c:legend>
      <c:legendPos val="b"/>
      <c:layout>
        <c:manualLayout>
          <c:xMode val="edge"/>
          <c:yMode val="edge"/>
          <c:x val="9.3088819715661283E-2"/>
          <c:y val="0.89902342211466091"/>
          <c:w val="0.44780054501397354"/>
          <c:h val="4.81351116670714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https://gov.wales/sites/default/files/publications/2019-06/low-carbon-delivery-plan_1.pdf" TargetMode="External"/><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10</xdr:col>
      <xdr:colOff>27781</xdr:colOff>
      <xdr:row>1</xdr:row>
      <xdr:rowOff>171451</xdr:rowOff>
    </xdr:from>
    <xdr:to>
      <xdr:col>12</xdr:col>
      <xdr:colOff>445179</xdr:colOff>
      <xdr:row>7</xdr:row>
      <xdr:rowOff>504825</xdr:rowOff>
    </xdr:to>
    <xdr:pic>
      <xdr:nvPicPr>
        <xdr:cNvPr id="8" name="Picture 7">
          <a:extLst>
            <a:ext uri="{FF2B5EF4-FFF2-40B4-BE49-F238E27FC236}">
              <a16:creationId xmlns:a16="http://schemas.microsoft.com/office/drawing/2014/main" id="{D6248164-D2A2-4DD9-81DD-7EF69DD5E40A}"/>
            </a:ext>
          </a:extLst>
        </xdr:cNvPr>
        <xdr:cNvPicPr>
          <a:picLocks noChangeAspect="1"/>
        </xdr:cNvPicPr>
      </xdr:nvPicPr>
      <xdr:blipFill>
        <a:blip xmlns:r="http://schemas.openxmlformats.org/officeDocument/2006/relationships" r:embed="rId1"/>
        <a:stretch>
          <a:fillRect/>
        </a:stretch>
      </xdr:blipFill>
      <xdr:spPr>
        <a:xfrm>
          <a:off x="7365206" y="371476"/>
          <a:ext cx="1884248" cy="1901824"/>
        </a:xfrm>
        <a:prstGeom prst="rect">
          <a:avLst/>
        </a:prstGeom>
      </xdr:spPr>
    </xdr:pic>
    <xdr:clientData/>
  </xdr:twoCellAnchor>
  <xdr:twoCellAnchor editAs="oneCell">
    <xdr:from>
      <xdr:col>13</xdr:col>
      <xdr:colOff>0</xdr:colOff>
      <xdr:row>1</xdr:row>
      <xdr:rowOff>177800</xdr:rowOff>
    </xdr:from>
    <xdr:to>
      <xdr:col>15</xdr:col>
      <xdr:colOff>95250</xdr:colOff>
      <xdr:row>6</xdr:row>
      <xdr:rowOff>360429</xdr:rowOff>
    </xdr:to>
    <xdr:pic>
      <xdr:nvPicPr>
        <xdr:cNvPr id="9" name="Picture 8" descr="Ricardo pushes boundaries of lightweight and thermally-efficient engine  design">
          <a:extLst>
            <a:ext uri="{FF2B5EF4-FFF2-40B4-BE49-F238E27FC236}">
              <a16:creationId xmlns:a16="http://schemas.microsoft.com/office/drawing/2014/main" id="{AFDC0E20-D546-4E5B-BDA2-493F47EAAA39}"/>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4795" t="25286" r="14658" b="22999"/>
        <a:stretch/>
      </xdr:blipFill>
      <xdr:spPr bwMode="auto">
        <a:xfrm>
          <a:off x="9534525" y="381000"/>
          <a:ext cx="1562100" cy="1179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38101</xdr:colOff>
      <xdr:row>4</xdr:row>
      <xdr:rowOff>168816</xdr:rowOff>
    </xdr:from>
    <xdr:to>
      <xdr:col>5</xdr:col>
      <xdr:colOff>914402</xdr:colOff>
      <xdr:row>29</xdr:row>
      <xdr:rowOff>0</xdr:rowOff>
    </xdr:to>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476250</xdr:colOff>
      <xdr:row>6</xdr:row>
      <xdr:rowOff>57150</xdr:rowOff>
    </xdr:from>
    <xdr:to>
      <xdr:col>5</xdr:col>
      <xdr:colOff>723900</xdr:colOff>
      <xdr:row>25</xdr:row>
      <xdr:rowOff>19050</xdr:rowOff>
    </xdr:to>
    <xdr:sp macro="" textlink="">
      <xdr:nvSpPr>
        <xdr:cNvPr id="3" name="Rectangle 2">
          <a:extLst>
            <a:ext uri="{FF2B5EF4-FFF2-40B4-BE49-F238E27FC236}">
              <a16:creationId xmlns:a16="http://schemas.microsoft.com/office/drawing/2014/main" id="{D58B19F0-6B35-4431-9187-49E1B10607FF}"/>
            </a:ext>
          </a:extLst>
        </xdr:cNvPr>
        <xdr:cNvSpPr/>
      </xdr:nvSpPr>
      <xdr:spPr>
        <a:xfrm>
          <a:off x="5562600" y="1781175"/>
          <a:ext cx="1295400" cy="42576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9523</xdr:colOff>
      <xdr:row>4</xdr:row>
      <xdr:rowOff>192971</xdr:rowOff>
    </xdr:from>
    <xdr:to>
      <xdr:col>5</xdr:col>
      <xdr:colOff>1028700</xdr:colOff>
      <xdr:row>25</xdr:row>
      <xdr:rowOff>19051</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190500</xdr:colOff>
      <xdr:row>5</xdr:row>
      <xdr:rowOff>171451</xdr:rowOff>
    </xdr:from>
    <xdr:to>
      <xdr:col>5</xdr:col>
      <xdr:colOff>895350</xdr:colOff>
      <xdr:row>18</xdr:row>
      <xdr:rowOff>133351</xdr:rowOff>
    </xdr:to>
    <xdr:sp macro="" textlink="">
      <xdr:nvSpPr>
        <xdr:cNvPr id="3" name="Rectangle 2">
          <a:extLst>
            <a:ext uri="{FF2B5EF4-FFF2-40B4-BE49-F238E27FC236}">
              <a16:creationId xmlns:a16="http://schemas.microsoft.com/office/drawing/2014/main" id="{615B4054-3C95-4341-BA2E-231C21710657}"/>
            </a:ext>
          </a:extLst>
        </xdr:cNvPr>
        <xdr:cNvSpPr/>
      </xdr:nvSpPr>
      <xdr:spPr>
        <a:xfrm>
          <a:off x="2343150" y="1581151"/>
          <a:ext cx="3333750" cy="34099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19048</xdr:colOff>
      <xdr:row>16</xdr:row>
      <xdr:rowOff>73025</xdr:rowOff>
    </xdr:from>
    <xdr:to>
      <xdr:col>5</xdr:col>
      <xdr:colOff>733425</xdr:colOff>
      <xdr:row>36</xdr:row>
      <xdr:rowOff>197202</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37747</xdr:colOff>
      <xdr:row>5</xdr:row>
      <xdr:rowOff>1</xdr:rowOff>
    </xdr:from>
    <xdr:to>
      <xdr:col>5</xdr:col>
      <xdr:colOff>692150</xdr:colOff>
      <xdr:row>15</xdr:row>
      <xdr:rowOff>152400</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1123950</xdr:colOff>
      <xdr:row>6</xdr:row>
      <xdr:rowOff>9525</xdr:rowOff>
    </xdr:from>
    <xdr:to>
      <xdr:col>5</xdr:col>
      <xdr:colOff>514350</xdr:colOff>
      <xdr:row>13</xdr:row>
      <xdr:rowOff>85725</xdr:rowOff>
    </xdr:to>
    <xdr:sp macro="" textlink="">
      <xdr:nvSpPr>
        <xdr:cNvPr id="5" name="Rectangle 4">
          <a:extLst>
            <a:ext uri="{FF2B5EF4-FFF2-40B4-BE49-F238E27FC236}">
              <a16:creationId xmlns:a16="http://schemas.microsoft.com/office/drawing/2014/main" id="{EB6CF127-D9CC-4EFE-83E8-7A12827AE510}"/>
            </a:ext>
          </a:extLst>
        </xdr:cNvPr>
        <xdr:cNvSpPr/>
      </xdr:nvSpPr>
      <xdr:spPr>
        <a:xfrm>
          <a:off x="1457325" y="1657350"/>
          <a:ext cx="5286375" cy="21050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1009650</xdr:colOff>
      <xdr:row>17</xdr:row>
      <xdr:rowOff>66676</xdr:rowOff>
    </xdr:from>
    <xdr:to>
      <xdr:col>5</xdr:col>
      <xdr:colOff>406400</xdr:colOff>
      <xdr:row>33</xdr:row>
      <xdr:rowOff>28576</xdr:rowOff>
    </xdr:to>
    <xdr:sp macro="" textlink="">
      <xdr:nvSpPr>
        <xdr:cNvPr id="6" name="Rectangle 5">
          <a:extLst>
            <a:ext uri="{FF2B5EF4-FFF2-40B4-BE49-F238E27FC236}">
              <a16:creationId xmlns:a16="http://schemas.microsoft.com/office/drawing/2014/main" id="{09B4AA7E-E6C5-4B09-8A8D-E1AC34D20258}"/>
            </a:ext>
          </a:extLst>
        </xdr:cNvPr>
        <xdr:cNvSpPr/>
      </xdr:nvSpPr>
      <xdr:spPr>
        <a:xfrm>
          <a:off x="1343025" y="4543426"/>
          <a:ext cx="5292725" cy="32766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1763</xdr:colOff>
      <xdr:row>5</xdr:row>
      <xdr:rowOff>705</xdr:rowOff>
    </xdr:from>
    <xdr:to>
      <xdr:col>5</xdr:col>
      <xdr:colOff>962025</xdr:colOff>
      <xdr:row>24</xdr:row>
      <xdr:rowOff>66675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1343025</xdr:colOff>
      <xdr:row>6</xdr:row>
      <xdr:rowOff>38101</xdr:rowOff>
    </xdr:from>
    <xdr:to>
      <xdr:col>5</xdr:col>
      <xdr:colOff>565149</xdr:colOff>
      <xdr:row>20</xdr:row>
      <xdr:rowOff>47626</xdr:rowOff>
    </xdr:to>
    <xdr:sp macro="" textlink="">
      <xdr:nvSpPr>
        <xdr:cNvPr id="4" name="Rectangle 3">
          <a:extLst>
            <a:ext uri="{FF2B5EF4-FFF2-40B4-BE49-F238E27FC236}">
              <a16:creationId xmlns:a16="http://schemas.microsoft.com/office/drawing/2014/main" id="{1FC481C5-99DF-4C48-8B9E-0D969727E9AB}"/>
            </a:ext>
          </a:extLst>
        </xdr:cNvPr>
        <xdr:cNvSpPr/>
      </xdr:nvSpPr>
      <xdr:spPr>
        <a:xfrm>
          <a:off x="3238500" y="1609726"/>
          <a:ext cx="2212974" cy="34480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346074</xdr:colOff>
      <xdr:row>5</xdr:row>
      <xdr:rowOff>19050</xdr:rowOff>
    </xdr:from>
    <xdr:to>
      <xdr:col>5</xdr:col>
      <xdr:colOff>762000</xdr:colOff>
      <xdr:row>23</xdr:row>
      <xdr:rowOff>28575</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200025</xdr:colOff>
      <xdr:row>6</xdr:row>
      <xdr:rowOff>63500</xdr:rowOff>
    </xdr:from>
    <xdr:to>
      <xdr:col>5</xdr:col>
      <xdr:colOff>514350</xdr:colOff>
      <xdr:row>19</xdr:row>
      <xdr:rowOff>142875</xdr:rowOff>
    </xdr:to>
    <xdr:sp macro="" textlink="">
      <xdr:nvSpPr>
        <xdr:cNvPr id="3" name="Rectangle 2">
          <a:extLst>
            <a:ext uri="{FF2B5EF4-FFF2-40B4-BE49-F238E27FC236}">
              <a16:creationId xmlns:a16="http://schemas.microsoft.com/office/drawing/2014/main" id="{B65FB0FA-8E90-4F7F-BA2A-121BE612778A}"/>
            </a:ext>
          </a:extLst>
        </xdr:cNvPr>
        <xdr:cNvSpPr/>
      </xdr:nvSpPr>
      <xdr:spPr>
        <a:xfrm>
          <a:off x="3429000" y="1692275"/>
          <a:ext cx="2343150" cy="29368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3173</xdr:colOff>
      <xdr:row>5</xdr:row>
      <xdr:rowOff>1</xdr:rowOff>
    </xdr:from>
    <xdr:to>
      <xdr:col>5</xdr:col>
      <xdr:colOff>723900</xdr:colOff>
      <xdr:row>24</xdr:row>
      <xdr:rowOff>9526</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1609725</xdr:colOff>
      <xdr:row>6</xdr:row>
      <xdr:rowOff>47625</xdr:rowOff>
    </xdr:from>
    <xdr:to>
      <xdr:col>5</xdr:col>
      <xdr:colOff>523875</xdr:colOff>
      <xdr:row>18</xdr:row>
      <xdr:rowOff>47625</xdr:rowOff>
    </xdr:to>
    <xdr:sp macro="" textlink="">
      <xdr:nvSpPr>
        <xdr:cNvPr id="3" name="Rectangle 2">
          <a:extLst>
            <a:ext uri="{FF2B5EF4-FFF2-40B4-BE49-F238E27FC236}">
              <a16:creationId xmlns:a16="http://schemas.microsoft.com/office/drawing/2014/main" id="{8FC2ADCC-6BA7-4F18-B908-CD6A62A856AB}"/>
            </a:ext>
          </a:extLst>
        </xdr:cNvPr>
        <xdr:cNvSpPr/>
      </xdr:nvSpPr>
      <xdr:spPr>
        <a:xfrm>
          <a:off x="3781425" y="1695450"/>
          <a:ext cx="2581275" cy="29813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333374</xdr:colOff>
      <xdr:row>5</xdr:row>
      <xdr:rowOff>0</xdr:rowOff>
    </xdr:from>
    <xdr:to>
      <xdr:col>5</xdr:col>
      <xdr:colOff>504825</xdr:colOff>
      <xdr:row>23</xdr:row>
      <xdr:rowOff>142875</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685800</xdr:colOff>
      <xdr:row>6</xdr:row>
      <xdr:rowOff>57150</xdr:rowOff>
    </xdr:from>
    <xdr:to>
      <xdr:col>5</xdr:col>
      <xdr:colOff>228600</xdr:colOff>
      <xdr:row>20</xdr:row>
      <xdr:rowOff>0</xdr:rowOff>
    </xdr:to>
    <xdr:sp macro="" textlink="">
      <xdr:nvSpPr>
        <xdr:cNvPr id="3" name="Rectangle 2">
          <a:extLst>
            <a:ext uri="{FF2B5EF4-FFF2-40B4-BE49-F238E27FC236}">
              <a16:creationId xmlns:a16="http://schemas.microsoft.com/office/drawing/2014/main" id="{181AD97E-6944-46B6-8D1B-D9099C59BBC1}"/>
            </a:ext>
          </a:extLst>
        </xdr:cNvPr>
        <xdr:cNvSpPr/>
      </xdr:nvSpPr>
      <xdr:spPr>
        <a:xfrm>
          <a:off x="4048125" y="1543050"/>
          <a:ext cx="1743075" cy="29337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30956</xdr:colOff>
      <xdr:row>4</xdr:row>
      <xdr:rowOff>199311</xdr:rowOff>
    </xdr:from>
    <xdr:to>
      <xdr:col>6</xdr:col>
      <xdr:colOff>511175</xdr:colOff>
      <xdr:row>37</xdr:row>
      <xdr:rowOff>38100</xdr:rowOff>
    </xdr:to>
    <xdr:graphicFrame macro="">
      <xdr:nvGraphicFramePr>
        <xdr:cNvPr id="2" name="Chart 1">
          <a:extLst>
            <a:ext uri="{FF2B5EF4-FFF2-40B4-BE49-F238E27FC236}">
              <a16:creationId xmlns:a16="http://schemas.microsoft.com/office/drawing/2014/main" id="{90D395F0-8DD6-4AB8-8F30-717B8BF16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644524</xdr:colOff>
      <xdr:row>6</xdr:row>
      <xdr:rowOff>146049</xdr:rowOff>
    </xdr:from>
    <xdr:to>
      <xdr:col>6</xdr:col>
      <xdr:colOff>387116</xdr:colOff>
      <xdr:row>27</xdr:row>
      <xdr:rowOff>123824</xdr:rowOff>
    </xdr:to>
    <xdr:sp macro="" textlink="">
      <xdr:nvSpPr>
        <xdr:cNvPr id="3" name="Rectangle 2">
          <a:extLst>
            <a:ext uri="{FF2B5EF4-FFF2-40B4-BE49-F238E27FC236}">
              <a16:creationId xmlns:a16="http://schemas.microsoft.com/office/drawing/2014/main" id="{3F836C4D-E401-4286-BC75-E0B0EED736A5}"/>
            </a:ext>
          </a:extLst>
        </xdr:cNvPr>
        <xdr:cNvSpPr/>
      </xdr:nvSpPr>
      <xdr:spPr>
        <a:xfrm>
          <a:off x="5953124" y="2012949"/>
          <a:ext cx="1152292" cy="49053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11907</xdr:colOff>
      <xdr:row>4</xdr:row>
      <xdr:rowOff>170961</xdr:rowOff>
    </xdr:from>
    <xdr:to>
      <xdr:col>5</xdr:col>
      <xdr:colOff>1149351</xdr:colOff>
      <xdr:row>36</xdr:row>
      <xdr:rowOff>180974</xdr:rowOff>
    </xdr:to>
    <xdr:graphicFrame macro="">
      <xdr:nvGraphicFramePr>
        <xdr:cNvPr id="2" name="Chart 1">
          <a:extLst>
            <a:ext uri="{FF2B5EF4-FFF2-40B4-BE49-F238E27FC236}">
              <a16:creationId xmlns:a16="http://schemas.microsoft.com/office/drawing/2014/main" id="{F4AD7F59-54A7-42BC-A1E3-66F13DFBA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0.81124</cdr:x>
      <cdr:y>0.04479</cdr:y>
    </cdr:from>
    <cdr:to>
      <cdr:x>0.96803</cdr:x>
      <cdr:y>0.83982</cdr:y>
    </cdr:to>
    <cdr:sp macro="" textlink="">
      <cdr:nvSpPr>
        <cdr:cNvPr id="2" name="Rectangle 1">
          <a:extLst xmlns:a="http://schemas.openxmlformats.org/drawingml/2006/main">
            <a:ext uri="{FF2B5EF4-FFF2-40B4-BE49-F238E27FC236}">
              <a16:creationId xmlns:a16="http://schemas.microsoft.com/office/drawing/2014/main" id="{0BABDB8F-1D6C-4D75-B0FD-8B208646A5F6}"/>
            </a:ext>
          </a:extLst>
        </cdr:cNvPr>
        <cdr:cNvSpPr/>
      </cdr:nvSpPr>
      <cdr:spPr>
        <a:xfrm xmlns:a="http://schemas.openxmlformats.org/drawingml/2006/main">
          <a:off x="4959839" y="319454"/>
          <a:ext cx="958617" cy="5670550"/>
        </a:xfrm>
        <a:prstGeom xmlns:a="http://schemas.openxmlformats.org/drawingml/2006/main" prst="rect">
          <a:avLst/>
        </a:prstGeom>
        <a:noFill xmlns:a="http://schemas.openxmlformats.org/drawingml/2006/main"/>
        <a:ln xmlns:a="http://schemas.openxmlformats.org/drawingml/2006/main" w="19050">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666749</xdr:colOff>
      <xdr:row>3</xdr:row>
      <xdr:rowOff>85723</xdr:rowOff>
    </xdr:from>
    <xdr:to>
      <xdr:col>18</xdr:col>
      <xdr:colOff>561974</xdr:colOff>
      <xdr:row>33</xdr:row>
      <xdr:rowOff>123824</xdr:rowOff>
    </xdr:to>
    <xdr:sp macro="" textlink="">
      <xdr:nvSpPr>
        <xdr:cNvPr id="2" name="Rectangle 1">
          <a:extLst>
            <a:ext uri="{FF2B5EF4-FFF2-40B4-BE49-F238E27FC236}">
              <a16:creationId xmlns:a16="http://schemas.microsoft.com/office/drawing/2014/main" id="{4FDA1811-E5C5-4BA4-8068-2D5FB48BD924}"/>
            </a:ext>
          </a:extLst>
        </xdr:cNvPr>
        <xdr:cNvSpPr/>
      </xdr:nvSpPr>
      <xdr:spPr>
        <a:xfrm>
          <a:off x="666749" y="1114423"/>
          <a:ext cx="13039725" cy="5899151"/>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a:solidFill>
                <a:schemeClr val="lt1"/>
              </a:solidFill>
              <a:effectLst/>
              <a:latin typeface="+mn-lt"/>
              <a:ea typeface="+mn-ea"/>
              <a:cs typeface="+mn-cs"/>
            </a:rPr>
            <a:t>In Wales, </a:t>
          </a:r>
          <a:r>
            <a:rPr lang="en-GB" sz="1800" b="1">
              <a:solidFill>
                <a:schemeClr val="lt1"/>
              </a:solidFill>
              <a:effectLst/>
              <a:latin typeface="+mn-lt"/>
              <a:ea typeface="+mn-ea"/>
              <a:cs typeface="+mn-cs"/>
            </a:rPr>
            <a:t>The Environment Act (2016) </a:t>
          </a:r>
          <a:r>
            <a:rPr lang="en-GB" sz="1800">
              <a:solidFill>
                <a:schemeClr val="lt1"/>
              </a:solidFill>
              <a:effectLst/>
              <a:latin typeface="+mn-lt"/>
              <a:ea typeface="+mn-ea"/>
              <a:cs typeface="+mn-cs"/>
            </a:rPr>
            <a:t>provides a statutory emissions reduction framework for the low-carbon transition. It establishes a system of targets and carbon budgets to 2050. The Environment Act originally required Welsh Ministers to reduce all emissions in Wales by at least 80% by the year 2050. Since Welsh Government declared a climate emergency in April 2019, it has formally committed Wales to achieving net-zero by 2050. </a:t>
          </a: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Alongside the net zero target, the Act also requires Welsh Ministers to set interim emissions reduction targets for the years 2020, 2030 and 2040 and establish a system of carbon budgeting that together creates an emissions reduction pathway to the 2050 target. Each carbon budget runs for 5 years, starting in 2016 – </a:t>
          </a:r>
          <a:r>
            <a:rPr lang="en-GB" sz="1800" b="1">
              <a:solidFill>
                <a:schemeClr val="lt1"/>
              </a:solidFill>
              <a:effectLst/>
              <a:latin typeface="+mn-lt"/>
              <a:ea typeface="+mn-ea"/>
              <a:cs typeface="+mn-cs"/>
            </a:rPr>
            <a:t>CB1 (or carbon budget period 1) therefore spans the 5 years from 2016-2020 (inclusive). </a:t>
          </a:r>
          <a:r>
            <a:rPr lang="en-GB" sz="1800">
              <a:solidFill>
                <a:schemeClr val="lt1"/>
              </a:solidFill>
              <a:effectLst/>
              <a:latin typeface="+mn-lt"/>
              <a:ea typeface="+mn-ea"/>
              <a:cs typeface="+mn-cs"/>
            </a:rPr>
            <a:t>Welsh Ministers must publish a plan that sets out the policies and proposals for meeting each carbon budget before the end of the first year of that budget period. For CB1, that plan is the Low Carbon Delivery Plan (Prosperity for All: A Low Carbon Wales).</a:t>
          </a: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endParaRPr lang="en-GB" sz="1800">
            <a:solidFill>
              <a:schemeClr val="lt1"/>
            </a:solidFill>
            <a:effectLst/>
            <a:latin typeface="+mn-lt"/>
            <a:ea typeface="+mn-ea"/>
            <a:cs typeface="+mn-cs"/>
          </a:endParaRPr>
        </a:p>
        <a:p>
          <a:pPr algn="ctr"/>
          <a:r>
            <a:rPr lang="en-GB" sz="1800">
              <a:solidFill>
                <a:schemeClr val="lt1"/>
              </a:solidFill>
              <a:effectLst/>
              <a:latin typeface="+mn-lt"/>
              <a:ea typeface="+mn-ea"/>
              <a:cs typeface="+mn-cs"/>
            </a:rPr>
            <a:t>Welsh Government also have a statutory duty to publish a statement of progress for each carbon budget before the end of the second year after the budgetary period, meaning the statement of progress for the first carbon budget (2016-2020) must be published before the end of 2022. This statement of progress also includes the final amount of the net Welsh emissions account for the period, and what the Ministers consider to be the reasons why the carbon budget for the period has, or has not, been met. The assessment of progress is made by tracking a set of “performance indicators”.</a:t>
          </a:r>
        </a:p>
      </xdr:txBody>
    </xdr:sp>
    <xdr:clientData/>
  </xdr:twoCellAnchor>
  <xdr:twoCellAnchor>
    <xdr:from>
      <xdr:col>0</xdr:col>
      <xdr:colOff>676275</xdr:colOff>
      <xdr:row>35</xdr:row>
      <xdr:rowOff>180975</xdr:rowOff>
    </xdr:from>
    <xdr:to>
      <xdr:col>18</xdr:col>
      <xdr:colOff>552450</xdr:colOff>
      <xdr:row>66</xdr:row>
      <xdr:rowOff>104775</xdr:rowOff>
    </xdr:to>
    <xdr:sp macro="" textlink="">
      <xdr:nvSpPr>
        <xdr:cNvPr id="3" name="Rectangle 2">
          <a:extLst>
            <a:ext uri="{FF2B5EF4-FFF2-40B4-BE49-F238E27FC236}">
              <a16:creationId xmlns:a16="http://schemas.microsoft.com/office/drawing/2014/main" id="{8A852CE9-DBB4-4B02-8F9B-2251A4FA54E5}"/>
            </a:ext>
          </a:extLst>
        </xdr:cNvPr>
        <xdr:cNvSpPr/>
      </xdr:nvSpPr>
      <xdr:spPr>
        <a:xfrm>
          <a:off x="676275" y="7464425"/>
          <a:ext cx="13020675" cy="6026150"/>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This spreadsheet provides a summary of each of the performance indicators used to assess progress throughout CB1. These performance indicators followed a tiered structure, as detailed below:</a:t>
          </a:r>
        </a:p>
      </xdr:txBody>
    </xdr:sp>
    <xdr:clientData/>
  </xdr:twoCellAnchor>
  <xdr:twoCellAnchor editAs="oneCell">
    <xdr:from>
      <xdr:col>3</xdr:col>
      <xdr:colOff>647700</xdr:colOff>
      <xdr:row>40</xdr:row>
      <xdr:rowOff>47954</xdr:rowOff>
    </xdr:from>
    <xdr:to>
      <xdr:col>16</xdr:col>
      <xdr:colOff>692150</xdr:colOff>
      <xdr:row>63</xdr:row>
      <xdr:rowOff>126357</xdr:rowOff>
    </xdr:to>
    <xdr:pic>
      <xdr:nvPicPr>
        <xdr:cNvPr id="4" name="Picture 3">
          <a:extLst>
            <a:ext uri="{FF2B5EF4-FFF2-40B4-BE49-F238E27FC236}">
              <a16:creationId xmlns:a16="http://schemas.microsoft.com/office/drawing/2014/main" id="{7832392E-6154-442D-8107-9CC03DA248BC}"/>
            </a:ext>
          </a:extLst>
        </xdr:cNvPr>
        <xdr:cNvPicPr>
          <a:picLocks noChangeAspect="1"/>
        </xdr:cNvPicPr>
      </xdr:nvPicPr>
      <xdr:blipFill>
        <a:blip xmlns:r="http://schemas.openxmlformats.org/officeDocument/2006/relationships" r:embed="rId1"/>
        <a:stretch>
          <a:fillRect/>
        </a:stretch>
      </xdr:blipFill>
      <xdr:spPr>
        <a:xfrm>
          <a:off x="2838450" y="8315654"/>
          <a:ext cx="9575800" cy="4685328"/>
        </a:xfrm>
        <a:prstGeom prst="rect">
          <a:avLst/>
        </a:prstGeom>
      </xdr:spPr>
    </xdr:pic>
    <xdr:clientData/>
  </xdr:twoCellAnchor>
  <xdr:twoCellAnchor>
    <xdr:from>
      <xdr:col>0</xdr:col>
      <xdr:colOff>676275</xdr:colOff>
      <xdr:row>68</xdr:row>
      <xdr:rowOff>171450</xdr:rowOff>
    </xdr:from>
    <xdr:to>
      <xdr:col>18</xdr:col>
      <xdr:colOff>552450</xdr:colOff>
      <xdr:row>91</xdr:row>
      <xdr:rowOff>171450</xdr:rowOff>
    </xdr:to>
    <xdr:sp macro="" textlink="">
      <xdr:nvSpPr>
        <xdr:cNvPr id="5" name="Rectangle 4">
          <a:extLst>
            <a:ext uri="{FF2B5EF4-FFF2-40B4-BE49-F238E27FC236}">
              <a16:creationId xmlns:a16="http://schemas.microsoft.com/office/drawing/2014/main" id="{EE8A605E-E4CA-44E4-A82B-EB46EF4C8410}"/>
            </a:ext>
          </a:extLst>
        </xdr:cNvPr>
        <xdr:cNvSpPr/>
      </xdr:nvSpPr>
      <xdr:spPr>
        <a:xfrm>
          <a:off x="676275" y="13950950"/>
          <a:ext cx="13020675" cy="4527550"/>
        </a:xfrm>
        <a:prstGeom prst="rect">
          <a:avLst/>
        </a:prstGeom>
        <a:solidFill>
          <a:schemeClr val="bg2">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Progress against each indicator is assessed through a rating system. </a:t>
          </a:r>
          <a:r>
            <a:rPr lang="en-GB" sz="1800" b="1">
              <a:solidFill>
                <a:schemeClr val="lt1"/>
              </a:solidFill>
              <a:effectLst/>
              <a:latin typeface="+mn-lt"/>
              <a:ea typeface="+mn-ea"/>
              <a:cs typeface="+mn-cs"/>
            </a:rPr>
            <a:t>A threshold of 5% is used to ensure confidence in the observed direction of travel </a:t>
          </a:r>
          <a:r>
            <a:rPr lang="en-GB" sz="1800">
              <a:solidFill>
                <a:schemeClr val="lt1"/>
              </a:solidFill>
              <a:effectLst/>
              <a:latin typeface="+mn-lt"/>
              <a:ea typeface="+mn-ea"/>
              <a:cs typeface="+mn-cs"/>
            </a:rPr>
            <a:t>(i.e., a change of less than 5% in either direction will be rated amber, as we cannot be confident in the observed trend).</a:t>
          </a:r>
        </a:p>
        <a:p>
          <a:pPr marL="0" marR="0" lvl="0" indent="0" algn="ctr" defTabSz="914400" eaLnBrk="1" fontAlgn="auto" latinLnBrk="0" hangingPunct="1">
            <a:lnSpc>
              <a:spcPct val="100000"/>
            </a:lnSpc>
            <a:spcBef>
              <a:spcPts val="0"/>
            </a:spcBef>
            <a:spcAft>
              <a:spcPts val="0"/>
            </a:spcAft>
            <a:buClrTx/>
            <a:buSzTx/>
            <a:buFontTx/>
            <a:buNone/>
            <a:tabLst/>
            <a:defRPr/>
          </a:pPr>
          <a:r>
            <a:rPr lang="en-GB" sz="1800">
              <a:solidFill>
                <a:schemeClr val="lt1"/>
              </a:solidFill>
              <a:effectLst/>
              <a:latin typeface="+mn-lt"/>
              <a:ea typeface="+mn-ea"/>
              <a:cs typeface="+mn-cs"/>
            </a:rPr>
            <a:t>The rating symbols are summarised below:</a:t>
          </a:r>
        </a:p>
      </xdr:txBody>
    </xdr:sp>
    <xdr:clientData/>
  </xdr:twoCellAnchor>
  <xdr:twoCellAnchor>
    <xdr:from>
      <xdr:col>9</xdr:col>
      <xdr:colOff>53975</xdr:colOff>
      <xdr:row>19</xdr:row>
      <xdr:rowOff>6350</xdr:rowOff>
    </xdr:from>
    <xdr:to>
      <xdr:col>11</xdr:col>
      <xdr:colOff>6350</xdr:colOff>
      <xdr:row>22</xdr:row>
      <xdr:rowOff>130175</xdr:rowOff>
    </xdr:to>
    <xdr:sp macro="" textlink="">
      <xdr:nvSpPr>
        <xdr:cNvPr id="7" name="Rectangle: Rounded Corners 6">
          <a:hlinkClick xmlns:r="http://schemas.openxmlformats.org/officeDocument/2006/relationships" r:id="rId2"/>
          <a:extLst>
            <a:ext uri="{FF2B5EF4-FFF2-40B4-BE49-F238E27FC236}">
              <a16:creationId xmlns:a16="http://schemas.microsoft.com/office/drawing/2014/main" id="{0056B21E-5488-4989-8B5C-F4ECE8CB470A}"/>
            </a:ext>
          </a:extLst>
        </xdr:cNvPr>
        <xdr:cNvSpPr/>
      </xdr:nvSpPr>
      <xdr:spPr>
        <a:xfrm>
          <a:off x="6626225" y="4140200"/>
          <a:ext cx="1412875" cy="714375"/>
        </a:xfrm>
        <a:prstGeom prst="roundRect">
          <a:avLst/>
        </a:prstGeom>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Click here to access the Low Carbon Delivery Plan</a:t>
          </a:r>
        </a:p>
      </xdr:txBody>
    </xdr:sp>
    <xdr:clientData/>
  </xdr:twoCellAnchor>
  <xdr:twoCellAnchor editAs="oneCell">
    <xdr:from>
      <xdr:col>7</xdr:col>
      <xdr:colOff>263525</xdr:colOff>
      <xdr:row>74</xdr:row>
      <xdr:rowOff>187325</xdr:rowOff>
    </xdr:from>
    <xdr:to>
      <xdr:col>12</xdr:col>
      <xdr:colOff>276225</xdr:colOff>
      <xdr:row>87</xdr:row>
      <xdr:rowOff>34926</xdr:rowOff>
    </xdr:to>
    <xdr:pic>
      <xdr:nvPicPr>
        <xdr:cNvPr id="8" name="Picture 7">
          <a:extLst>
            <a:ext uri="{FF2B5EF4-FFF2-40B4-BE49-F238E27FC236}">
              <a16:creationId xmlns:a16="http://schemas.microsoft.com/office/drawing/2014/main" id="{2885FD18-1EC3-4D12-BC01-BE96E5D3CDE4}"/>
            </a:ext>
          </a:extLst>
        </xdr:cNvPr>
        <xdr:cNvPicPr>
          <a:picLocks noChangeAspect="1"/>
        </xdr:cNvPicPr>
      </xdr:nvPicPr>
      <xdr:blipFill rotWithShape="1">
        <a:blip xmlns:r="http://schemas.openxmlformats.org/officeDocument/2006/relationships" r:embed="rId3"/>
        <a:srcRect l="282" t="1200" r="551" b="788"/>
        <a:stretch/>
      </xdr:blipFill>
      <xdr:spPr>
        <a:xfrm>
          <a:off x="5397500" y="15360650"/>
          <a:ext cx="3679825" cy="244792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11907</xdr:colOff>
      <xdr:row>4</xdr:row>
      <xdr:rowOff>132635</xdr:rowOff>
    </xdr:from>
    <xdr:to>
      <xdr:col>5</xdr:col>
      <xdr:colOff>1149351</xdr:colOff>
      <xdr:row>36</xdr:row>
      <xdr:rowOff>161924</xdr:rowOff>
    </xdr:to>
    <xdr:graphicFrame macro="">
      <xdr:nvGraphicFramePr>
        <xdr:cNvPr id="2" name="Chart 1">
          <a:extLst>
            <a:ext uri="{FF2B5EF4-FFF2-40B4-BE49-F238E27FC236}">
              <a16:creationId xmlns:a16="http://schemas.microsoft.com/office/drawing/2014/main" id="{04F5903A-CE7C-4E19-9584-D2E13E030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1346200</xdr:colOff>
      <xdr:row>6</xdr:row>
      <xdr:rowOff>76200</xdr:rowOff>
    </xdr:from>
    <xdr:to>
      <xdr:col>5</xdr:col>
      <xdr:colOff>945917</xdr:colOff>
      <xdr:row>31</xdr:row>
      <xdr:rowOff>9525</xdr:rowOff>
    </xdr:to>
    <xdr:sp macro="" textlink="">
      <xdr:nvSpPr>
        <xdr:cNvPr id="3" name="Rectangle 2">
          <a:extLst>
            <a:ext uri="{FF2B5EF4-FFF2-40B4-BE49-F238E27FC236}">
              <a16:creationId xmlns:a16="http://schemas.microsoft.com/office/drawing/2014/main" id="{0BABDB8F-1D6C-4D75-B0FD-8B208646A5F6}"/>
            </a:ext>
          </a:extLst>
        </xdr:cNvPr>
        <xdr:cNvSpPr/>
      </xdr:nvSpPr>
      <xdr:spPr>
        <a:xfrm>
          <a:off x="5295900" y="1981200"/>
          <a:ext cx="958617" cy="56737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342899</xdr:colOff>
      <xdr:row>4</xdr:row>
      <xdr:rowOff>152399</xdr:rowOff>
    </xdr:from>
    <xdr:to>
      <xdr:col>5</xdr:col>
      <xdr:colOff>1209674</xdr:colOff>
      <xdr:row>21</xdr:row>
      <xdr:rowOff>101600</xdr:rowOff>
    </xdr:to>
    <xdr:graphicFrame macro="">
      <xdr:nvGraphicFramePr>
        <xdr:cNvPr id="4" name="Chart 3">
          <a:extLst>
            <a:ext uri="{FF2B5EF4-FFF2-40B4-BE49-F238E27FC236}">
              <a16:creationId xmlns:a16="http://schemas.microsoft.com/office/drawing/2014/main" id="{CC354CEF-A053-4F7D-81F2-E2F80DDE29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266700</xdr:colOff>
      <xdr:row>5</xdr:row>
      <xdr:rowOff>76201</xdr:rowOff>
    </xdr:from>
    <xdr:to>
      <xdr:col>5</xdr:col>
      <xdr:colOff>1073150</xdr:colOff>
      <xdr:row>15</xdr:row>
      <xdr:rowOff>38101</xdr:rowOff>
    </xdr:to>
    <xdr:sp macro="" textlink="">
      <xdr:nvSpPr>
        <xdr:cNvPr id="3" name="Rectangle 2">
          <a:extLst>
            <a:ext uri="{FF2B5EF4-FFF2-40B4-BE49-F238E27FC236}">
              <a16:creationId xmlns:a16="http://schemas.microsoft.com/office/drawing/2014/main" id="{6D1CACA4-53B3-4518-A92F-BB4D1DDBAF43}"/>
            </a:ext>
          </a:extLst>
        </xdr:cNvPr>
        <xdr:cNvSpPr/>
      </xdr:nvSpPr>
      <xdr:spPr>
        <a:xfrm>
          <a:off x="2895600" y="1362076"/>
          <a:ext cx="2606675" cy="22479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5</xdr:row>
      <xdr:rowOff>1058</xdr:rowOff>
    </xdr:from>
    <xdr:to>
      <xdr:col>5</xdr:col>
      <xdr:colOff>1150408</xdr:colOff>
      <xdr:row>22</xdr:row>
      <xdr:rowOff>19050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1562100</xdr:colOff>
      <xdr:row>6</xdr:row>
      <xdr:rowOff>9526</xdr:rowOff>
    </xdr:from>
    <xdr:to>
      <xdr:col>5</xdr:col>
      <xdr:colOff>965199</xdr:colOff>
      <xdr:row>18</xdr:row>
      <xdr:rowOff>114301</xdr:rowOff>
    </xdr:to>
    <xdr:sp macro="" textlink="">
      <xdr:nvSpPr>
        <xdr:cNvPr id="3" name="Rectangle 2">
          <a:extLst>
            <a:ext uri="{FF2B5EF4-FFF2-40B4-BE49-F238E27FC236}">
              <a16:creationId xmlns:a16="http://schemas.microsoft.com/office/drawing/2014/main" id="{3194FC24-1AAF-4BE2-BB36-28B39999611A}"/>
            </a:ext>
          </a:extLst>
        </xdr:cNvPr>
        <xdr:cNvSpPr/>
      </xdr:nvSpPr>
      <xdr:spPr>
        <a:xfrm>
          <a:off x="3571875" y="1590676"/>
          <a:ext cx="3108324" cy="25336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35629</xdr:colOff>
      <xdr:row>5</xdr:row>
      <xdr:rowOff>1764</xdr:rowOff>
    </xdr:from>
    <xdr:to>
      <xdr:col>5</xdr:col>
      <xdr:colOff>962025</xdr:colOff>
      <xdr:row>23</xdr:row>
      <xdr:rowOff>47625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6</xdr:row>
      <xdr:rowOff>47625</xdr:rowOff>
    </xdr:from>
    <xdr:to>
      <xdr:col>5</xdr:col>
      <xdr:colOff>790575</xdr:colOff>
      <xdr:row>20</xdr:row>
      <xdr:rowOff>82550</xdr:rowOff>
    </xdr:to>
    <xdr:sp macro="" textlink="">
      <xdr:nvSpPr>
        <xdr:cNvPr id="3" name="Rectangle 2">
          <a:extLst>
            <a:ext uri="{FF2B5EF4-FFF2-40B4-BE49-F238E27FC236}">
              <a16:creationId xmlns:a16="http://schemas.microsoft.com/office/drawing/2014/main" id="{035F1753-5A19-41E9-A12C-3ADEDDCE61A1}"/>
            </a:ext>
          </a:extLst>
        </xdr:cNvPr>
        <xdr:cNvSpPr/>
      </xdr:nvSpPr>
      <xdr:spPr>
        <a:xfrm>
          <a:off x="4105275" y="1609725"/>
          <a:ext cx="2562225" cy="24447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4</xdr:row>
      <xdr:rowOff>180975</xdr:rowOff>
    </xdr:from>
    <xdr:to>
      <xdr:col>5</xdr:col>
      <xdr:colOff>1038225</xdr:colOff>
      <xdr:row>24</xdr:row>
      <xdr:rowOff>9524</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476250</xdr:colOff>
      <xdr:row>6</xdr:row>
      <xdr:rowOff>38101</xdr:rowOff>
    </xdr:from>
    <xdr:to>
      <xdr:col>5</xdr:col>
      <xdr:colOff>768350</xdr:colOff>
      <xdr:row>19</xdr:row>
      <xdr:rowOff>161926</xdr:rowOff>
    </xdr:to>
    <xdr:sp macro="" textlink="">
      <xdr:nvSpPr>
        <xdr:cNvPr id="3" name="Rectangle 2">
          <a:extLst>
            <a:ext uri="{FF2B5EF4-FFF2-40B4-BE49-F238E27FC236}">
              <a16:creationId xmlns:a16="http://schemas.microsoft.com/office/drawing/2014/main" id="{FCA8CAFF-2B0B-4471-8CD0-6ECA88A69BFE}"/>
            </a:ext>
          </a:extLst>
        </xdr:cNvPr>
        <xdr:cNvSpPr/>
      </xdr:nvSpPr>
      <xdr:spPr>
        <a:xfrm>
          <a:off x="4152900" y="1657351"/>
          <a:ext cx="1920875" cy="32766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336549</xdr:colOff>
      <xdr:row>4</xdr:row>
      <xdr:rowOff>133350</xdr:rowOff>
    </xdr:from>
    <xdr:to>
      <xdr:col>5</xdr:col>
      <xdr:colOff>847726</xdr:colOff>
      <xdr:row>28</xdr:row>
      <xdr:rowOff>177801</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228600</xdr:colOff>
      <xdr:row>7</xdr:row>
      <xdr:rowOff>130175</xdr:rowOff>
    </xdr:from>
    <xdr:to>
      <xdr:col>5</xdr:col>
      <xdr:colOff>136292</xdr:colOff>
      <xdr:row>23</xdr:row>
      <xdr:rowOff>82550</xdr:rowOff>
    </xdr:to>
    <xdr:sp macro="" textlink="">
      <xdr:nvSpPr>
        <xdr:cNvPr id="3" name="Rectangle 2">
          <a:extLst>
            <a:ext uri="{FF2B5EF4-FFF2-40B4-BE49-F238E27FC236}">
              <a16:creationId xmlns:a16="http://schemas.microsoft.com/office/drawing/2014/main" id="{CBD103DF-445C-444F-A108-DE81C7D902E9}"/>
            </a:ext>
          </a:extLst>
        </xdr:cNvPr>
        <xdr:cNvSpPr/>
      </xdr:nvSpPr>
      <xdr:spPr>
        <a:xfrm>
          <a:off x="4600575" y="1701800"/>
          <a:ext cx="993542" cy="34194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339726</xdr:colOff>
      <xdr:row>4</xdr:row>
      <xdr:rowOff>190500</xdr:rowOff>
    </xdr:from>
    <xdr:to>
      <xdr:col>9</xdr:col>
      <xdr:colOff>0</xdr:colOff>
      <xdr:row>26</xdr:row>
      <xdr:rowOff>57150</xdr:rowOff>
    </xdr:to>
    <xdr:sp macro="" textlink="">
      <xdr:nvSpPr>
        <xdr:cNvPr id="2" name="Rectangle 1">
          <a:extLst>
            <a:ext uri="{FF2B5EF4-FFF2-40B4-BE49-F238E27FC236}">
              <a16:creationId xmlns:a16="http://schemas.microsoft.com/office/drawing/2014/main" id="{6B86FB95-E3CE-40DD-A56E-EEB9C7CD28E6}"/>
            </a:ext>
          </a:extLst>
        </xdr:cNvPr>
        <xdr:cNvSpPr/>
      </xdr:nvSpPr>
      <xdr:spPr>
        <a:xfrm>
          <a:off x="339726" y="1263650"/>
          <a:ext cx="9217024" cy="4197350"/>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solidFill>
                <a:sysClr val="windowText" lastClr="000000"/>
              </a:solidFill>
              <a:latin typeface="Arial" panose="020B0604020202020204" pitchFamily="34" charset="0"/>
              <a:cs typeface="Arial" panose="020B0604020202020204" pitchFamily="34" charset="0"/>
            </a:rPr>
            <a:t>Indicator under development. WG are working to make the data available for this indicator where possible.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36688</xdr:colOff>
      <xdr:row>5</xdr:row>
      <xdr:rowOff>9524</xdr:rowOff>
    </xdr:from>
    <xdr:to>
      <xdr:col>5</xdr:col>
      <xdr:colOff>1120775</xdr:colOff>
      <xdr:row>34</xdr:row>
      <xdr:rowOff>187324</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590550</xdr:colOff>
      <xdr:row>7</xdr:row>
      <xdr:rowOff>66675</xdr:rowOff>
    </xdr:from>
    <xdr:to>
      <xdr:col>5</xdr:col>
      <xdr:colOff>133350</xdr:colOff>
      <xdr:row>26</xdr:row>
      <xdr:rowOff>19049</xdr:rowOff>
    </xdr:to>
    <xdr:sp macro="" textlink="">
      <xdr:nvSpPr>
        <xdr:cNvPr id="3" name="Rectangle 2">
          <a:extLst>
            <a:ext uri="{FF2B5EF4-FFF2-40B4-BE49-F238E27FC236}">
              <a16:creationId xmlns:a16="http://schemas.microsoft.com/office/drawing/2014/main" id="{EDC4F23B-DC88-44B1-8563-470F860788C6}"/>
            </a:ext>
          </a:extLst>
        </xdr:cNvPr>
        <xdr:cNvSpPr/>
      </xdr:nvSpPr>
      <xdr:spPr>
        <a:xfrm>
          <a:off x="3705225" y="1905000"/>
          <a:ext cx="819150" cy="409574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hardata.stc.ricplc.com\Delivery\Projects\EED\ED1xxxx\ED16844%20Welsh%20Carbon%20budget%20indicators_EKilroy\3%20Project%20Delivery\4%20Tasks\All%20sectors\Emissions%20Data%20and%20CB%20Contributions%20-%20All%20Sectors%20-%202020%20version_v0.3.xlsx?320F3C71" TargetMode="External"/><Relationship Id="rId1" Type="http://schemas.openxmlformats.org/officeDocument/2006/relationships/externalLinkPath" Target="file:///\\320F3C71\Emissions%20Data%20and%20CB%20Contributions%20-%20All%20Sectors%20-%202020%20version_v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rdata.stc.ricplc.com\data\Delivery\Projects\EED\ED1xxxx\ED16844%20Welsh%20Carbon%20budget%20indicators_EKilroy\3%20Project%20Delivery\4%20Tasks\2_Buildings\BUILDINGS_INDICATORS_2016-2020%20alias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Overview"/>
      <sheetName val="Total GHG Emissions"/>
      <sheetName val="Power"/>
      <sheetName val="Buildings"/>
      <sheetName val="Transport"/>
      <sheetName val="Industry"/>
      <sheetName val="Land Use &amp; Forestry"/>
      <sheetName val="Agriculture"/>
      <sheetName val="Waste"/>
      <sheetName val="F-gases"/>
      <sheetName val="RawData"/>
      <sheetName val="Data"/>
      <sheetName val="Budget Contributions"/>
      <sheetName val="Changes Log"/>
      <sheetName val="Method 2"/>
      <sheetName val="Lower Bound"/>
      <sheetName val="Upper Bound"/>
    </sheetNames>
    <sheetDataSet>
      <sheetData sheetId="0"/>
      <sheetData sheetId="1"/>
      <sheetData sheetId="2">
        <row r="33">
          <cell r="G33">
            <v>11235.813888708784</v>
          </cell>
        </row>
      </sheetData>
      <sheetData sheetId="3"/>
      <sheetData sheetId="4">
        <row r="44">
          <cell r="G44">
            <v>791.77371660549136</v>
          </cell>
        </row>
      </sheetData>
      <sheetData sheetId="5"/>
      <sheetData sheetId="6">
        <row r="79">
          <cell r="E79">
            <v>21651.123078305125</v>
          </cell>
        </row>
      </sheetData>
      <sheetData sheetId="7"/>
      <sheetData sheetId="8"/>
      <sheetData sheetId="9"/>
      <sheetData sheetId="10"/>
      <sheetData sheetId="11">
        <row r="11">
          <cell r="C11" t="str">
            <v>IPCC_name</v>
          </cell>
          <cell r="D11" t="str">
            <v>BaseYear</v>
          </cell>
          <cell r="E11" t="str">
            <v>1990</v>
          </cell>
          <cell r="F11" t="str">
            <v>1995</v>
          </cell>
          <cell r="G11" t="str">
            <v>1998</v>
          </cell>
          <cell r="H11" t="str">
            <v>1999</v>
          </cell>
          <cell r="I11" t="str">
            <v>2000</v>
          </cell>
          <cell r="J11" t="str">
            <v>2001</v>
          </cell>
          <cell r="K11" t="str">
            <v>2002</v>
          </cell>
          <cell r="L11" t="str">
            <v>2003</v>
          </cell>
          <cell r="M11" t="str">
            <v>2004</v>
          </cell>
          <cell r="N11" t="str">
            <v>2005</v>
          </cell>
          <cell r="O11" t="str">
            <v>2006</v>
          </cell>
          <cell r="P11" t="str">
            <v>2007</v>
          </cell>
          <cell r="Q11" t="str">
            <v>2008</v>
          </cell>
          <cell r="R11" t="str">
            <v>2009</v>
          </cell>
          <cell r="S11" t="str">
            <v>2010</v>
          </cell>
          <cell r="T11" t="str">
            <v>2011</v>
          </cell>
          <cell r="U11" t="str">
            <v>2012</v>
          </cell>
          <cell r="V11" t="str">
            <v>2013</v>
          </cell>
          <cell r="W11" t="str">
            <v>2014</v>
          </cell>
          <cell r="X11" t="str">
            <v>2015</v>
          </cell>
          <cell r="Y11" t="str">
            <v>2016</v>
          </cell>
          <cell r="Z11" t="str">
            <v>2017</v>
          </cell>
          <cell r="AA11" t="str">
            <v>2018</v>
          </cell>
          <cell r="AB11" t="str">
            <v>2019</v>
          </cell>
          <cell r="AC11" t="str">
            <v>2020</v>
          </cell>
        </row>
        <row r="12">
          <cell r="C12" t="str">
            <v>1A4ci_Agriculture/Forestry/Fishing:Stationary</v>
          </cell>
          <cell r="D12">
            <v>46.605724534401304</v>
          </cell>
          <cell r="E12">
            <v>46.605724534401304</v>
          </cell>
          <cell r="F12">
            <v>56.993513778418048</v>
          </cell>
          <cell r="G12">
            <v>39.221788261944873</v>
          </cell>
          <cell r="H12">
            <v>44.179290703866982</v>
          </cell>
          <cell r="I12">
            <v>38.578322060908405</v>
          </cell>
          <cell r="J12">
            <v>57.002002612707514</v>
          </cell>
          <cell r="K12">
            <v>55.444806451974451</v>
          </cell>
          <cell r="L12">
            <v>55.529585968126355</v>
          </cell>
          <cell r="M12">
            <v>55.83908408110689</v>
          </cell>
          <cell r="N12">
            <v>51.2057571344371</v>
          </cell>
          <cell r="O12">
            <v>46.654778567497502</v>
          </cell>
          <cell r="P12">
            <v>45.762477877301897</v>
          </cell>
          <cell r="Q12">
            <v>33.410550313408493</v>
          </cell>
          <cell r="R12">
            <v>30.306608299738794</v>
          </cell>
          <cell r="S12">
            <v>27.156304169065304</v>
          </cell>
          <cell r="T12">
            <v>27.42644799147396</v>
          </cell>
          <cell r="U12">
            <v>23.309656977954443</v>
          </cell>
          <cell r="V12">
            <v>21.254015373025112</v>
          </cell>
          <cell r="W12">
            <v>23.306465582761987</v>
          </cell>
          <cell r="X12">
            <v>22.456690254008109</v>
          </cell>
          <cell r="Y12">
            <v>21.469404925993857</v>
          </cell>
          <cell r="Z12">
            <v>20.9557745188485</v>
          </cell>
          <cell r="AA12">
            <v>21.452495008559413</v>
          </cell>
          <cell r="AB12">
            <v>23.712168559105258</v>
          </cell>
          <cell r="AC12">
            <v>20.442896715795044</v>
          </cell>
        </row>
        <row r="13">
          <cell r="C13" t="str">
            <v>1A4cii_Agriculture/Forestry/Fishing:Off-road</v>
          </cell>
          <cell r="D13">
            <v>561.53321677486292</v>
          </cell>
          <cell r="E13">
            <v>561.53321677486292</v>
          </cell>
          <cell r="F13">
            <v>561.53321677486292</v>
          </cell>
          <cell r="G13">
            <v>562.77613484467713</v>
          </cell>
          <cell r="H13">
            <v>551.65983089552822</v>
          </cell>
          <cell r="I13">
            <v>535.46966473496627</v>
          </cell>
          <cell r="J13">
            <v>526.28497233355949</v>
          </cell>
          <cell r="K13">
            <v>524.58012359419195</v>
          </cell>
          <cell r="L13">
            <v>520.39760940212557</v>
          </cell>
          <cell r="M13">
            <v>499.65295600927601</v>
          </cell>
          <cell r="N13">
            <v>499.1272232805232</v>
          </cell>
          <cell r="O13">
            <v>474.52034532821182</v>
          </cell>
          <cell r="P13">
            <v>450.9555399634653</v>
          </cell>
          <cell r="Q13">
            <v>439.79908195061557</v>
          </cell>
          <cell r="R13">
            <v>450.01653315218442</v>
          </cell>
          <cell r="S13">
            <v>453.05444861256962</v>
          </cell>
          <cell r="T13">
            <v>458.73837068332608</v>
          </cell>
          <cell r="U13">
            <v>472.69066607558159</v>
          </cell>
          <cell r="V13">
            <v>467.01465387559119</v>
          </cell>
          <cell r="W13">
            <v>469.56386661451234</v>
          </cell>
          <cell r="X13">
            <v>489.00624745453632</v>
          </cell>
          <cell r="Y13">
            <v>515.56029594278914</v>
          </cell>
          <cell r="Z13">
            <v>510.24760156610034</v>
          </cell>
          <cell r="AA13">
            <v>509.75169199699519</v>
          </cell>
          <cell r="AB13">
            <v>510.93466058287873</v>
          </cell>
          <cell r="AC13">
            <v>507.70994755708796</v>
          </cell>
        </row>
        <row r="14">
          <cell r="C14" t="str">
            <v>2D1_Lubricant_Use</v>
          </cell>
          <cell r="D14">
            <v>1.1447344487329201</v>
          </cell>
          <cell r="E14">
            <v>1.1447344487329201</v>
          </cell>
          <cell r="F14">
            <v>1.4379196211349501</v>
          </cell>
          <cell r="G14">
            <v>0.88776012558258499</v>
          </cell>
          <cell r="H14">
            <v>0.86338146527839998</v>
          </cell>
          <cell r="I14">
            <v>0.67716792464587106</v>
          </cell>
          <cell r="J14">
            <v>0.65149890471823602</v>
          </cell>
          <cell r="K14">
            <v>0.68742223749011899</v>
          </cell>
          <cell r="L14">
            <v>1.0465864922314201</v>
          </cell>
          <cell r="M14">
            <v>1.0074575567041999</v>
          </cell>
          <cell r="N14">
            <v>0.28671544069161198</v>
          </cell>
          <cell r="O14">
            <v>0.38268898969315102</v>
          </cell>
          <cell r="P14">
            <v>0.35733908826493399</v>
          </cell>
          <cell r="Q14">
            <v>0.23490416548432</v>
          </cell>
          <cell r="R14">
            <v>0.24477558151949899</v>
          </cell>
          <cell r="S14">
            <v>0.32383469655497299</v>
          </cell>
          <cell r="T14">
            <v>0.31279713907749701</v>
          </cell>
          <cell r="U14">
            <v>0.234941051115368</v>
          </cell>
          <cell r="V14">
            <v>0.21798296922566501</v>
          </cell>
          <cell r="W14">
            <v>0.23832462393919199</v>
          </cell>
          <cell r="X14">
            <v>0.23597320650282799</v>
          </cell>
          <cell r="Y14">
            <v>0.22080543658547</v>
          </cell>
          <cell r="Z14">
            <v>0.21355590967398599</v>
          </cell>
          <cell r="AA14">
            <v>0.21394852826827801</v>
          </cell>
          <cell r="AB14">
            <v>0.21524409725323401</v>
          </cell>
          <cell r="AC14">
            <v>0.21403929132984501</v>
          </cell>
        </row>
        <row r="15">
          <cell r="C15" t="str">
            <v>3A1a_Enteric_Fermentation_dairy_cattle</v>
          </cell>
          <cell r="D15">
            <v>801.926784</v>
          </cell>
          <cell r="E15">
            <v>801.926784</v>
          </cell>
          <cell r="F15">
            <v>740.72866299999998</v>
          </cell>
          <cell r="G15">
            <v>722.38935325</v>
          </cell>
          <cell r="H15">
            <v>741.68267449999996</v>
          </cell>
          <cell r="I15">
            <v>714.27305750000005</v>
          </cell>
          <cell r="J15">
            <v>734.03691000000003</v>
          </cell>
          <cell r="K15">
            <v>736.36851775000002</v>
          </cell>
          <cell r="L15">
            <v>742.02952600000003</v>
          </cell>
          <cell r="M15">
            <v>762.09639575000006</v>
          </cell>
          <cell r="N15">
            <v>685.85984474999998</v>
          </cell>
          <cell r="O15">
            <v>681.53665924999996</v>
          </cell>
          <cell r="P15">
            <v>675.05753049999998</v>
          </cell>
          <cell r="Q15">
            <v>659.46094725</v>
          </cell>
          <cell r="R15">
            <v>644.10940749999997</v>
          </cell>
          <cell r="S15">
            <v>653.41231849999997</v>
          </cell>
          <cell r="T15">
            <v>658.2732105</v>
          </cell>
          <cell r="U15">
            <v>658.99673025000004</v>
          </cell>
          <cell r="V15">
            <v>671.38551774999996</v>
          </cell>
          <cell r="W15">
            <v>719.10848399999998</v>
          </cell>
          <cell r="X15">
            <v>750.29943200000002</v>
          </cell>
          <cell r="Y15">
            <v>744.81451200000004</v>
          </cell>
          <cell r="Z15">
            <v>764.42899275000002</v>
          </cell>
          <cell r="AA15">
            <v>771.68166199999996</v>
          </cell>
          <cell r="AB15">
            <v>776.99792424999998</v>
          </cell>
          <cell r="AC15">
            <v>783.89927375000002</v>
          </cell>
        </row>
        <row r="16">
          <cell r="C16" t="str">
            <v>3A1b_Enteric_Fermentation_non-dairy_cattle</v>
          </cell>
          <cell r="D16">
            <v>1333.00033745</v>
          </cell>
          <cell r="E16">
            <v>1333.00033745</v>
          </cell>
          <cell r="F16">
            <v>1374.9508377249999</v>
          </cell>
          <cell r="G16">
            <v>1417.105540925</v>
          </cell>
          <cell r="H16">
            <v>1422.829049725</v>
          </cell>
          <cell r="I16">
            <v>1384.0707281575001</v>
          </cell>
          <cell r="J16">
            <v>1376.0418087</v>
          </cell>
          <cell r="K16">
            <v>1281.4249789349999</v>
          </cell>
          <cell r="L16">
            <v>1396.207795975</v>
          </cell>
          <cell r="M16">
            <v>1411.2641497499999</v>
          </cell>
          <cell r="N16">
            <v>1396.2851333250001</v>
          </cell>
          <cell r="O16">
            <v>1342.0471620000001</v>
          </cell>
          <cell r="P16">
            <v>1305.49969115</v>
          </cell>
          <cell r="Q16">
            <v>1262.6291464000001</v>
          </cell>
          <cell r="R16">
            <v>1256.9477405</v>
          </cell>
          <cell r="S16">
            <v>1275.864837075</v>
          </cell>
          <cell r="T16">
            <v>1246.5418842125</v>
          </cell>
          <cell r="U16">
            <v>1225.3560820749999</v>
          </cell>
          <cell r="V16">
            <v>1197.14694786</v>
          </cell>
          <cell r="W16">
            <v>1204.3122109174999</v>
          </cell>
          <cell r="X16">
            <v>1206.07531505</v>
          </cell>
          <cell r="Y16">
            <v>1211.7032730574999</v>
          </cell>
          <cell r="Z16">
            <v>1199.1673364374999</v>
          </cell>
          <cell r="AA16">
            <v>1181.4170883575</v>
          </cell>
          <cell r="AB16">
            <v>1173.6008548975001</v>
          </cell>
          <cell r="AC16">
            <v>1166.9843015675001</v>
          </cell>
        </row>
        <row r="17">
          <cell r="C17" t="str">
            <v>3A2_Enteric_Fermentation_sheep</v>
          </cell>
          <cell r="D17">
            <v>1129.7002517487799</v>
          </cell>
          <cell r="E17">
            <v>1129.7002517487799</v>
          </cell>
          <cell r="F17">
            <v>1209.1899079817199</v>
          </cell>
          <cell r="G17">
            <v>1234.0805495003999</v>
          </cell>
          <cell r="H17">
            <v>1262.2965774643001</v>
          </cell>
          <cell r="I17">
            <v>1199.7275046990501</v>
          </cell>
          <cell r="J17">
            <v>1092.91639740288</v>
          </cell>
          <cell r="K17">
            <v>1125.7531393438201</v>
          </cell>
          <cell r="L17">
            <v>1100.2224224500901</v>
          </cell>
          <cell r="M17">
            <v>1084.1849635111</v>
          </cell>
          <cell r="N17">
            <v>1050.3814493211701</v>
          </cell>
          <cell r="O17">
            <v>1029.2454875465901</v>
          </cell>
          <cell r="P17">
            <v>1008.80766813437</v>
          </cell>
          <cell r="Q17">
            <v>907.24852696521498</v>
          </cell>
          <cell r="R17">
            <v>877.06900302403301</v>
          </cell>
          <cell r="S17">
            <v>893.70242600675999</v>
          </cell>
          <cell r="T17">
            <v>929.23159016357999</v>
          </cell>
          <cell r="U17">
            <v>953.47906215794501</v>
          </cell>
          <cell r="V17">
            <v>1006.09572521448</v>
          </cell>
          <cell r="W17">
            <v>1090.60262058838</v>
          </cell>
          <cell r="X17">
            <v>1063.0868352479199</v>
          </cell>
          <cell r="Y17">
            <v>1075.4807666326001</v>
          </cell>
          <cell r="Z17">
            <v>1108.4509101594499</v>
          </cell>
          <cell r="AA17">
            <v>1040.1079693603699</v>
          </cell>
          <cell r="AB17">
            <v>1070.3593817723399</v>
          </cell>
          <cell r="AC17">
            <v>994.64439088673703</v>
          </cell>
        </row>
        <row r="18">
          <cell r="C18" t="str">
            <v>3A3_Enteric_Fermentation_swine</v>
          </cell>
          <cell r="D18">
            <v>3.7841999799999999</v>
          </cell>
          <cell r="E18">
            <v>3.7841999799999999</v>
          </cell>
          <cell r="F18">
            <v>3.4036500266249998</v>
          </cell>
          <cell r="G18">
            <v>3.488437554875</v>
          </cell>
          <cell r="H18">
            <v>3.0577501075</v>
          </cell>
          <cell r="I18">
            <v>2.55487496775</v>
          </cell>
          <cell r="J18">
            <v>1.5182625136250001</v>
          </cell>
          <cell r="K18">
            <v>1.6629</v>
          </cell>
          <cell r="L18">
            <v>1.8155250000000001</v>
          </cell>
          <cell r="M18">
            <v>1.1496375000000001</v>
          </cell>
          <cell r="N18">
            <v>1.0636125000000001</v>
          </cell>
          <cell r="O18">
            <v>0.94372500000000004</v>
          </cell>
          <cell r="P18">
            <v>0.89295000000000002</v>
          </cell>
          <cell r="Q18">
            <v>0.78029999999999999</v>
          </cell>
          <cell r="R18">
            <v>0.83636250000000001</v>
          </cell>
          <cell r="S18">
            <v>1.011525</v>
          </cell>
          <cell r="T18">
            <v>0.96783750000000002</v>
          </cell>
          <cell r="U18">
            <v>1.0749375000000001</v>
          </cell>
          <cell r="V18">
            <v>0.93337499999999995</v>
          </cell>
          <cell r="W18">
            <v>1.0638749999999999</v>
          </cell>
          <cell r="X18">
            <v>0.94856252662499996</v>
          </cell>
          <cell r="Y18">
            <v>0.87014999999999998</v>
          </cell>
          <cell r="Z18">
            <v>0.91931249999999998</v>
          </cell>
          <cell r="AA18">
            <v>0.86996249999999997</v>
          </cell>
          <cell r="AB18">
            <v>0.91616249999999999</v>
          </cell>
          <cell r="AC18">
            <v>1.0661250528749999</v>
          </cell>
        </row>
        <row r="19">
          <cell r="C19" t="str">
            <v>3A4_Enteric_Fermentation_other:deer</v>
          </cell>
          <cell r="D19">
            <v>0.63574092999999998</v>
          </cell>
          <cell r="E19">
            <v>0.63574092999999998</v>
          </cell>
          <cell r="F19">
            <v>0.88700000000000001</v>
          </cell>
          <cell r="G19">
            <v>0.46699998500000001</v>
          </cell>
          <cell r="H19">
            <v>0.40100000000000002</v>
          </cell>
          <cell r="I19">
            <v>0.48200000500000001</v>
          </cell>
          <cell r="J19">
            <v>0.36799999500000002</v>
          </cell>
          <cell r="K19">
            <v>0.53900000000000003</v>
          </cell>
          <cell r="L19">
            <v>0.45100000000000001</v>
          </cell>
          <cell r="M19">
            <v>0.72399999999999998</v>
          </cell>
          <cell r="N19">
            <v>0.70050000000000001</v>
          </cell>
          <cell r="O19">
            <v>0.52349999999999997</v>
          </cell>
          <cell r="P19">
            <v>0.443</v>
          </cell>
          <cell r="Q19">
            <v>0.34749999999999998</v>
          </cell>
          <cell r="R19">
            <v>0.3775</v>
          </cell>
          <cell r="S19">
            <v>0.44</v>
          </cell>
          <cell r="T19">
            <v>0.442</v>
          </cell>
          <cell r="U19">
            <v>0.5</v>
          </cell>
          <cell r="V19">
            <v>0.50349999999999995</v>
          </cell>
          <cell r="W19">
            <v>0.50649999999999995</v>
          </cell>
          <cell r="X19">
            <v>0.497</v>
          </cell>
          <cell r="Y19">
            <v>0.496</v>
          </cell>
          <cell r="Z19">
            <v>0.47899999999999998</v>
          </cell>
          <cell r="AA19">
            <v>0.46150000000000002</v>
          </cell>
          <cell r="AB19">
            <v>0.46200000000000002</v>
          </cell>
          <cell r="AC19">
            <v>0.46200000000000002</v>
          </cell>
        </row>
        <row r="20">
          <cell r="C20" t="str">
            <v>3A4_Enteric_Fermentation_other:goats</v>
          </cell>
          <cell r="D20">
            <v>2.7546747255000001</v>
          </cell>
          <cell r="E20">
            <v>2.7546747255000001</v>
          </cell>
          <cell r="F20">
            <v>1.894724721</v>
          </cell>
          <cell r="G20">
            <v>1.6656747345</v>
          </cell>
          <cell r="H20">
            <v>1.7698501710000001</v>
          </cell>
          <cell r="I20">
            <v>1.4816253262500001</v>
          </cell>
          <cell r="J20">
            <v>1.2710253487500001</v>
          </cell>
          <cell r="K20">
            <v>1.5444</v>
          </cell>
          <cell r="L20">
            <v>1.3736250000000001</v>
          </cell>
          <cell r="M20">
            <v>1.2359249999999999</v>
          </cell>
          <cell r="N20">
            <v>1.500075</v>
          </cell>
          <cell r="O20">
            <v>1.82385</v>
          </cell>
          <cell r="P20">
            <v>1.9428749999999999</v>
          </cell>
          <cell r="Q20">
            <v>1.61415</v>
          </cell>
          <cell r="R20">
            <v>1.5302249999999999</v>
          </cell>
          <cell r="S20">
            <v>1.6755746535</v>
          </cell>
          <cell r="T20">
            <v>1.8089999999999999</v>
          </cell>
          <cell r="U20">
            <v>1.5632999999999999</v>
          </cell>
          <cell r="V20">
            <v>2.3568750000000001</v>
          </cell>
          <cell r="W20">
            <v>2.4056999999999999</v>
          </cell>
          <cell r="X20">
            <v>2.2797000000000001</v>
          </cell>
          <cell r="Y20">
            <v>2.6838000000000002</v>
          </cell>
          <cell r="Z20">
            <v>2.7692999999999999</v>
          </cell>
          <cell r="AA20">
            <v>2.6648999999999998</v>
          </cell>
          <cell r="AB20">
            <v>2.9299499999999998</v>
          </cell>
          <cell r="AC20">
            <v>2.740724964</v>
          </cell>
        </row>
        <row r="21">
          <cell r="C21" t="str">
            <v>3A4_Enteric_Fermentation_other:horses</v>
          </cell>
          <cell r="D21">
            <v>24.7500009</v>
          </cell>
          <cell r="E21">
            <v>24.7500009</v>
          </cell>
          <cell r="F21">
            <v>29.700004180499999</v>
          </cell>
          <cell r="G21">
            <v>43.199998636499998</v>
          </cell>
          <cell r="H21">
            <v>43.457145480000001</v>
          </cell>
          <cell r="I21">
            <v>43.7142860955</v>
          </cell>
          <cell r="J21">
            <v>43.971425365499996</v>
          </cell>
          <cell r="K21">
            <v>44.228571493499999</v>
          </cell>
          <cell r="L21">
            <v>44.485714210499999</v>
          </cell>
          <cell r="M21">
            <v>44.742857152500001</v>
          </cell>
          <cell r="N21">
            <v>44.999999977500003</v>
          </cell>
          <cell r="O21">
            <v>44.891999959499998</v>
          </cell>
          <cell r="P21">
            <v>44.784000018</v>
          </cell>
          <cell r="Q21">
            <v>44.675999990999998</v>
          </cell>
          <cell r="R21">
            <v>44.5680000045</v>
          </cell>
          <cell r="S21">
            <v>44.459999946000003</v>
          </cell>
          <cell r="T21">
            <v>44.064000126000003</v>
          </cell>
          <cell r="U21">
            <v>43.667999991000002</v>
          </cell>
          <cell r="V21">
            <v>43.272000058499998</v>
          </cell>
          <cell r="W21">
            <v>42.875999954999997</v>
          </cell>
          <cell r="X21">
            <v>42.480000076499998</v>
          </cell>
          <cell r="Y21">
            <v>40.265100076499998</v>
          </cell>
          <cell r="Z21">
            <v>39.900600076499998</v>
          </cell>
          <cell r="AA21">
            <v>39.9411000765</v>
          </cell>
          <cell r="AB21">
            <v>40.142700076499999</v>
          </cell>
          <cell r="AC21">
            <v>38.343600076500003</v>
          </cell>
        </row>
        <row r="22">
          <cell r="C22" t="str">
            <v>3B11a_Manure_Management_Methane_dairy_cattle</v>
          </cell>
          <cell r="D22">
            <v>181.34172841750001</v>
          </cell>
          <cell r="E22">
            <v>181.34172841750001</v>
          </cell>
          <cell r="F22">
            <v>174.8370500465675</v>
          </cell>
          <cell r="G22">
            <v>175.85035319265251</v>
          </cell>
          <cell r="H22">
            <v>183.68787854166499</v>
          </cell>
          <cell r="I22">
            <v>177.29222893628</v>
          </cell>
          <cell r="J22">
            <v>185.15773482995502</v>
          </cell>
          <cell r="K22">
            <v>188.63926493412251</v>
          </cell>
          <cell r="L22">
            <v>192.28276598626499</v>
          </cell>
          <cell r="M22">
            <v>200.953811863645</v>
          </cell>
          <cell r="N22">
            <v>183.06112596084751</v>
          </cell>
          <cell r="O22">
            <v>185.79306038455999</v>
          </cell>
          <cell r="P22">
            <v>188.91596304346251</v>
          </cell>
          <cell r="Q22">
            <v>189.339512934955</v>
          </cell>
          <cell r="R22">
            <v>188.0983336767525</v>
          </cell>
          <cell r="S22">
            <v>194.52224685522501</v>
          </cell>
          <cell r="T22">
            <v>200.10154658592501</v>
          </cell>
          <cell r="U22">
            <v>202.2885774554</v>
          </cell>
          <cell r="V22">
            <v>208.13969127164998</v>
          </cell>
          <cell r="W22">
            <v>224.46638577342503</v>
          </cell>
          <cell r="X22">
            <v>232.37658769627501</v>
          </cell>
          <cell r="Y22">
            <v>227.20519659175</v>
          </cell>
          <cell r="Z22">
            <v>233.02727970875</v>
          </cell>
          <cell r="AA22">
            <v>234.64060314550002</v>
          </cell>
          <cell r="AB22">
            <v>236.89908777475</v>
          </cell>
          <cell r="AC22">
            <v>238.76824482725002</v>
          </cell>
        </row>
        <row r="23">
          <cell r="C23" t="str">
            <v>3B11b_Manure_Management_Methane_non-dairy_cattle</v>
          </cell>
          <cell r="D23">
            <v>168.08127677885</v>
          </cell>
          <cell r="E23">
            <v>168.08127677885</v>
          </cell>
          <cell r="F23">
            <v>177.04071799411125</v>
          </cell>
          <cell r="G23">
            <v>185.66292209529638</v>
          </cell>
          <cell r="H23">
            <v>186.66838703242954</v>
          </cell>
          <cell r="I23">
            <v>183.0622806575463</v>
          </cell>
          <cell r="J23">
            <v>184.63985901959967</v>
          </cell>
          <cell r="K23">
            <v>172.07597212901683</v>
          </cell>
          <cell r="L23">
            <v>188.94759219182524</v>
          </cell>
          <cell r="M23">
            <v>191.72089257957705</v>
          </cell>
          <cell r="N23">
            <v>186.31054097999413</v>
          </cell>
          <cell r="O23">
            <v>177.10635034326333</v>
          </cell>
          <cell r="P23">
            <v>174.20837594753885</v>
          </cell>
          <cell r="Q23">
            <v>166.88298132467656</v>
          </cell>
          <cell r="R23">
            <v>166.54331658160555</v>
          </cell>
          <cell r="S23">
            <v>170.11066277194473</v>
          </cell>
          <cell r="T23">
            <v>165.07436727299799</v>
          </cell>
          <cell r="U23">
            <v>161.42958410137052</v>
          </cell>
          <cell r="V23">
            <v>157.26908281101001</v>
          </cell>
          <cell r="W23">
            <v>157.93015078358974</v>
          </cell>
          <cell r="X23">
            <v>157.12111774182901</v>
          </cell>
          <cell r="Y23">
            <v>156.24735453188248</v>
          </cell>
          <cell r="Z23">
            <v>152.55252368569251</v>
          </cell>
          <cell r="AA23">
            <v>149.61410174190249</v>
          </cell>
          <cell r="AB23">
            <v>148.87183051853251</v>
          </cell>
          <cell r="AC23">
            <v>147.9503614204275</v>
          </cell>
        </row>
        <row r="24">
          <cell r="C24" t="str">
            <v>3B12_Manure_Management_Methane_sheep</v>
          </cell>
          <cell r="D24">
            <v>26.287216534473192</v>
          </cell>
          <cell r="E24">
            <v>26.287216534473192</v>
          </cell>
          <cell r="F24">
            <v>28.78941718407512</v>
          </cell>
          <cell r="G24">
            <v>29.070464458624691</v>
          </cell>
          <cell r="H24">
            <v>29.656960253414738</v>
          </cell>
          <cell r="I24">
            <v>28.128523135303531</v>
          </cell>
          <cell r="J24">
            <v>25.885789165263152</v>
          </cell>
          <cell r="K24">
            <v>26.958679848989181</v>
          </cell>
          <cell r="L24">
            <v>26.23899643521953</v>
          </cell>
          <cell r="M24">
            <v>25.738931439536021</v>
          </cell>
          <cell r="N24">
            <v>24.954584656861631</v>
          </cell>
          <cell r="O24">
            <v>24.346027504075991</v>
          </cell>
          <cell r="P24">
            <v>24.08887534945687</v>
          </cell>
          <cell r="Q24">
            <v>21.156610901283262</v>
          </cell>
          <cell r="R24">
            <v>20.48196839253167</v>
          </cell>
          <cell r="S24">
            <v>21.002960389785841</v>
          </cell>
          <cell r="T24">
            <v>21.930012682412059</v>
          </cell>
          <cell r="U24">
            <v>22.601052332094341</v>
          </cell>
          <cell r="V24">
            <v>23.724121460732739</v>
          </cell>
          <cell r="W24">
            <v>26.12414351041658</v>
          </cell>
          <cell r="X24">
            <v>25.334670189532289</v>
          </cell>
          <cell r="Y24">
            <v>25.390352471945832</v>
          </cell>
          <cell r="Z24">
            <v>26.319765645550852</v>
          </cell>
          <cell r="AA24">
            <v>24.501527021075958</v>
          </cell>
          <cell r="AB24">
            <v>25.62760465884551</v>
          </cell>
          <cell r="AC24">
            <v>23.72660856502765</v>
          </cell>
        </row>
        <row r="25">
          <cell r="C25" t="str">
            <v>3B13_Manure_Management_Methane_swine</v>
          </cell>
          <cell r="D25">
            <v>11.64981111641</v>
          </cell>
          <cell r="E25">
            <v>11.64981111641</v>
          </cell>
          <cell r="F25">
            <v>10.195136331013501</v>
          </cell>
          <cell r="G25">
            <v>10.27795772725775</v>
          </cell>
          <cell r="H25">
            <v>8.9474297702565</v>
          </cell>
          <cell r="I25">
            <v>7.4132312141447496</v>
          </cell>
          <cell r="J25">
            <v>4.3972346768200747</v>
          </cell>
          <cell r="K25">
            <v>4.79891223954575</v>
          </cell>
          <cell r="L25">
            <v>5.2145983830145006</v>
          </cell>
          <cell r="M25">
            <v>3.3070730784142497</v>
          </cell>
          <cell r="N25">
            <v>3.0469580560297502</v>
          </cell>
          <cell r="O25">
            <v>2.6972341209604997</v>
          </cell>
          <cell r="P25">
            <v>2.5260726918404997</v>
          </cell>
          <cell r="Q25">
            <v>2.1860870955657501</v>
          </cell>
          <cell r="R25">
            <v>2.3026059386692501</v>
          </cell>
          <cell r="S25">
            <v>2.7883748609172496</v>
          </cell>
          <cell r="T25">
            <v>2.6660477843297499</v>
          </cell>
          <cell r="U25">
            <v>2.9795828581412502</v>
          </cell>
          <cell r="V25">
            <v>2.5889820898107749</v>
          </cell>
          <cell r="W25">
            <v>2.9461475902126999</v>
          </cell>
          <cell r="X25">
            <v>2.6165468714647249</v>
          </cell>
          <cell r="Y25">
            <v>2.3900102388848747</v>
          </cell>
          <cell r="Z25">
            <v>2.5263850955653</v>
          </cell>
          <cell r="AA25">
            <v>2.3809014890747502</v>
          </cell>
          <cell r="AB25">
            <v>2.488937990633</v>
          </cell>
          <cell r="AC25">
            <v>2.8957407552436503</v>
          </cell>
        </row>
        <row r="26">
          <cell r="C26" t="str">
            <v>3B14_Manure_Management_Methane_other:deer</v>
          </cell>
          <cell r="D26">
            <v>6.9931502300000104E-3</v>
          </cell>
          <cell r="E26">
            <v>6.9931502300000104E-3</v>
          </cell>
          <cell r="F26">
            <v>9.757E-3</v>
          </cell>
          <cell r="G26">
            <v>5.1369998349999899E-3</v>
          </cell>
          <cell r="H26">
            <v>4.4110000000000095E-3</v>
          </cell>
          <cell r="I26">
            <v>5.30200005500001E-3</v>
          </cell>
          <cell r="J26">
            <v>4.0479999450000106E-3</v>
          </cell>
          <cell r="K26">
            <v>5.9290000000000002E-3</v>
          </cell>
          <cell r="L26">
            <v>4.9610000000000001E-3</v>
          </cell>
          <cell r="M26">
            <v>7.9640000000000197E-3</v>
          </cell>
          <cell r="N26">
            <v>7.7055000000000005E-3</v>
          </cell>
          <cell r="O26">
            <v>5.7584999999999997E-3</v>
          </cell>
          <cell r="P26">
            <v>4.8729999999999997E-3</v>
          </cell>
          <cell r="Q26">
            <v>3.8225000000000299E-3</v>
          </cell>
          <cell r="R26">
            <v>4.1524999999999999E-3</v>
          </cell>
          <cell r="S26">
            <v>4.8400000000000006E-3</v>
          </cell>
          <cell r="T26">
            <v>4.862E-3</v>
          </cell>
          <cell r="U26">
            <v>5.4999999999999997E-3</v>
          </cell>
          <cell r="V26">
            <v>5.5385000000000104E-3</v>
          </cell>
          <cell r="W26">
            <v>5.5715000000000001E-3</v>
          </cell>
          <cell r="X26">
            <v>5.46700000000001E-3</v>
          </cell>
          <cell r="Y26">
            <v>5.4560000000000008E-3</v>
          </cell>
          <cell r="Z26">
            <v>5.2690000000000002E-3</v>
          </cell>
          <cell r="AA26">
            <v>5.0765000000000003E-3</v>
          </cell>
          <cell r="AB26">
            <v>5.0819999999999997E-3</v>
          </cell>
          <cell r="AC26">
            <v>5.0819999999999997E-3</v>
          </cell>
        </row>
        <row r="27">
          <cell r="C27" t="str">
            <v>3B14_Manure_Management_Methane_other:goats</v>
          </cell>
          <cell r="D27">
            <v>0.11936923810500048</v>
          </cell>
          <cell r="E27">
            <v>0.11936923810500048</v>
          </cell>
          <cell r="F27">
            <v>8.2104737910000031E-2</v>
          </cell>
          <cell r="G27">
            <v>7.2179238495000062E-2</v>
          </cell>
          <cell r="H27">
            <v>7.6693507410000056E-2</v>
          </cell>
          <cell r="I27">
            <v>6.4203764137499897E-2</v>
          </cell>
          <cell r="J27">
            <v>5.5077765112499955E-2</v>
          </cell>
          <cell r="K27">
            <v>6.6923999999999914E-2</v>
          </cell>
          <cell r="L27">
            <v>5.9523749999999924E-2</v>
          </cell>
          <cell r="M27">
            <v>5.3556750000000042E-2</v>
          </cell>
          <cell r="N27">
            <v>6.5003250000000026E-2</v>
          </cell>
          <cell r="O27">
            <v>7.9033499999999923E-2</v>
          </cell>
          <cell r="P27">
            <v>8.4191250000000079E-2</v>
          </cell>
          <cell r="Q27">
            <v>6.9946499999999856E-2</v>
          </cell>
          <cell r="R27">
            <v>6.6309750000000056E-2</v>
          </cell>
          <cell r="S27">
            <v>7.2608234984999936E-2</v>
          </cell>
          <cell r="T27">
            <v>7.8390000000000029E-2</v>
          </cell>
          <cell r="U27">
            <v>6.7743000000000081E-2</v>
          </cell>
          <cell r="V27">
            <v>0.10213124999999999</v>
          </cell>
          <cell r="W27">
            <v>0.10424700000000006</v>
          </cell>
          <cell r="X27">
            <v>9.8787000000000097E-2</v>
          </cell>
          <cell r="Y27">
            <v>0.11629800000000037</v>
          </cell>
          <cell r="Z27">
            <v>0.12000300000000061</v>
          </cell>
          <cell r="AA27">
            <v>0.11547900000000023</v>
          </cell>
          <cell r="AB27">
            <v>0.1269645000000004</v>
          </cell>
          <cell r="AC27">
            <v>0.11876474843999969</v>
          </cell>
        </row>
        <row r="28">
          <cell r="C28" t="str">
            <v>3B14_Manure_Management_Methane_other:horses</v>
          </cell>
          <cell r="D28">
            <v>0.563750020500001</v>
          </cell>
          <cell r="E28">
            <v>0.563750020500001</v>
          </cell>
          <cell r="F28">
            <v>0.67650009522249999</v>
          </cell>
          <cell r="G28">
            <v>0.98399996894249897</v>
          </cell>
          <cell r="H28">
            <v>0.98985720260000098</v>
          </cell>
          <cell r="I28">
            <v>0.99571429439749992</v>
          </cell>
          <cell r="J28">
            <v>1.0015713555475001</v>
          </cell>
          <cell r="K28">
            <v>1.007428572907501</v>
          </cell>
          <cell r="L28">
            <v>1.013285712572501</v>
          </cell>
          <cell r="M28">
            <v>1.019142857362499</v>
          </cell>
          <cell r="N28">
            <v>1.024999999487501</v>
          </cell>
          <cell r="O28">
            <v>1.022539999077501</v>
          </cell>
          <cell r="P28">
            <v>1.020080000410001</v>
          </cell>
          <cell r="Q28">
            <v>1.0176199997950008</v>
          </cell>
          <cell r="R28">
            <v>1.015160000102501</v>
          </cell>
          <cell r="S28">
            <v>1.0126999987700001</v>
          </cell>
          <cell r="T28">
            <v>1.003680002870001</v>
          </cell>
          <cell r="U28">
            <v>0.99465999979499897</v>
          </cell>
          <cell r="V28">
            <v>0.98564000133250096</v>
          </cell>
          <cell r="W28">
            <v>0.97661999897499996</v>
          </cell>
          <cell r="X28">
            <v>0.96760000174249905</v>
          </cell>
          <cell r="Y28">
            <v>0.91714950174249998</v>
          </cell>
          <cell r="Z28">
            <v>0.90884700174249899</v>
          </cell>
          <cell r="AA28">
            <v>0.90976950174249904</v>
          </cell>
          <cell r="AB28">
            <v>0.91436150174249997</v>
          </cell>
          <cell r="AC28">
            <v>0.87338200174249891</v>
          </cell>
        </row>
        <row r="29">
          <cell r="C29" t="str">
            <v>3B14_Manure_Management_Methane_other:poultry</v>
          </cell>
          <cell r="D29">
            <v>2.7627651381042</v>
          </cell>
          <cell r="E29">
            <v>2.7627651381042</v>
          </cell>
          <cell r="F29">
            <v>2.7453187325157002</v>
          </cell>
          <cell r="G29">
            <v>3.8878652192408754</v>
          </cell>
          <cell r="H29">
            <v>4.2176134500002007</v>
          </cell>
          <cell r="I29">
            <v>3.9875463340160753</v>
          </cell>
          <cell r="J29">
            <v>3.7813450311302503</v>
          </cell>
          <cell r="K29">
            <v>2.3231144283772496</v>
          </cell>
          <cell r="L29">
            <v>2.5360506907544496</v>
          </cell>
          <cell r="M29">
            <v>3.3273970874589249</v>
          </cell>
          <cell r="N29">
            <v>2.8683453280501752</v>
          </cell>
          <cell r="O29">
            <v>2.3533550218042003</v>
          </cell>
          <cell r="P29">
            <v>2.4105190721438006</v>
          </cell>
          <cell r="Q29">
            <v>2.5663490123143249</v>
          </cell>
          <cell r="R29">
            <v>2.6499402968382753</v>
          </cell>
          <cell r="S29">
            <v>2.8591084105509754</v>
          </cell>
          <cell r="T29">
            <v>3.0375086261297253</v>
          </cell>
          <cell r="U29">
            <v>3.0009456496077003</v>
          </cell>
          <cell r="V29">
            <v>3.3207398413250502</v>
          </cell>
          <cell r="W29">
            <v>3.2993261301763748</v>
          </cell>
          <cell r="X29">
            <v>2.73575389468665</v>
          </cell>
          <cell r="Y29">
            <v>2.6872683022418</v>
          </cell>
          <cell r="Z29">
            <v>2.6821623358987496</v>
          </cell>
          <cell r="AA29">
            <v>2.8179102737151003</v>
          </cell>
          <cell r="AB29">
            <v>3.1454755459535</v>
          </cell>
          <cell r="AC29">
            <v>3.6538696887271498</v>
          </cell>
        </row>
        <row r="30">
          <cell r="C30" t="str">
            <v>3B21a_Manure_Management_Non-methane_dairy_cattle</v>
          </cell>
          <cell r="D30">
            <v>41.274492531297099</v>
          </cell>
          <cell r="E30">
            <v>41.274492531297099</v>
          </cell>
          <cell r="F30">
            <v>37.413475187377102</v>
          </cell>
          <cell r="G30">
            <v>36.720931364071397</v>
          </cell>
          <cell r="H30">
            <v>37.4689089958229</v>
          </cell>
          <cell r="I30">
            <v>36.220493887851397</v>
          </cell>
          <cell r="J30">
            <v>37.720787308065702</v>
          </cell>
          <cell r="K30">
            <v>38.081252020805699</v>
          </cell>
          <cell r="L30">
            <v>38.848434035651401</v>
          </cell>
          <cell r="M30">
            <v>40.3475925607543</v>
          </cell>
          <cell r="N30">
            <v>36.328906783808598</v>
          </cell>
          <cell r="O30">
            <v>36.9721176764657</v>
          </cell>
          <cell r="P30">
            <v>37.274881787565697</v>
          </cell>
          <cell r="Q30">
            <v>36.485314839882903</v>
          </cell>
          <cell r="R30">
            <v>36.31795910204</v>
          </cell>
          <cell r="S30">
            <v>37.563887420871403</v>
          </cell>
          <cell r="T30">
            <v>38.452131684119998</v>
          </cell>
          <cell r="U30">
            <v>39.125985957645703</v>
          </cell>
          <cell r="V30">
            <v>40.344314607582902</v>
          </cell>
          <cell r="W30">
            <v>43.560726663205699</v>
          </cell>
          <cell r="X30">
            <v>45.500713667482898</v>
          </cell>
          <cell r="Y30">
            <v>45.277157073877099</v>
          </cell>
          <cell r="Z30">
            <v>46.856259242885699</v>
          </cell>
          <cell r="AA30">
            <v>47.545604051942902</v>
          </cell>
          <cell r="AB30">
            <v>48.0595253798</v>
          </cell>
          <cell r="AC30">
            <v>48.577770202342897</v>
          </cell>
        </row>
        <row r="31">
          <cell r="C31" t="str">
            <v>3B21b_Manure_Management_Non-methane_non-dairy_cattle</v>
          </cell>
          <cell r="D31">
            <v>188.3832829304109</v>
          </cell>
          <cell r="E31">
            <v>188.38328293041087</v>
          </cell>
          <cell r="F31">
            <v>191.46489636947831</v>
          </cell>
          <cell r="G31">
            <v>195.43145298577684</v>
          </cell>
          <cell r="H31">
            <v>194.84518747493476</v>
          </cell>
          <cell r="I31">
            <v>190.0456849217519</v>
          </cell>
          <cell r="J31">
            <v>191.25665805952826</v>
          </cell>
          <cell r="K31">
            <v>176.87970034426681</v>
          </cell>
          <cell r="L31">
            <v>193.44050368395654</v>
          </cell>
          <cell r="M31">
            <v>195.08994669748876</v>
          </cell>
          <cell r="N31">
            <v>191.0580699024799</v>
          </cell>
          <cell r="O31">
            <v>180.0801461675542</v>
          </cell>
          <cell r="P31">
            <v>175.45037785683883</v>
          </cell>
          <cell r="Q31">
            <v>167.33567341090298</v>
          </cell>
          <cell r="R31">
            <v>165.61535491853957</v>
          </cell>
          <cell r="S31">
            <v>168.09897059489589</v>
          </cell>
          <cell r="T31">
            <v>163.19392136245952</v>
          </cell>
          <cell r="U31">
            <v>160.05645363558406</v>
          </cell>
          <cell r="V31">
            <v>156.36080691063802</v>
          </cell>
          <cell r="W31">
            <v>156.26136670660068</v>
          </cell>
          <cell r="X31">
            <v>156.311911885668</v>
          </cell>
          <cell r="Y31">
            <v>157.16420573100342</v>
          </cell>
          <cell r="Z31">
            <v>153.0981218296609</v>
          </cell>
          <cell r="AA31">
            <v>150.23671093787715</v>
          </cell>
          <cell r="AB31">
            <v>149.77096695341629</v>
          </cell>
          <cell r="AC31">
            <v>149.34819065672639</v>
          </cell>
        </row>
        <row r="32">
          <cell r="C32" t="str">
            <v>3B22_Manure_Management_Non-methane_sheep</v>
          </cell>
          <cell r="D32">
            <v>6.2700224209451543</v>
          </cell>
          <cell r="E32">
            <v>6.2700224209451543</v>
          </cell>
          <cell r="F32">
            <v>6.9727756946073232</v>
          </cell>
          <cell r="G32">
            <v>6.9471671926131373</v>
          </cell>
          <cell r="H32">
            <v>7.1201943769008791</v>
          </cell>
          <cell r="I32">
            <v>6.7532328138649085</v>
          </cell>
          <cell r="J32">
            <v>6.2330836834085392</v>
          </cell>
          <cell r="K32">
            <v>6.5206779784194007</v>
          </cell>
          <cell r="L32">
            <v>6.3208169852377694</v>
          </cell>
          <cell r="M32">
            <v>6.1189480731947636</v>
          </cell>
          <cell r="N32">
            <v>5.9016938834691111</v>
          </cell>
          <cell r="O32">
            <v>5.7645348489360293</v>
          </cell>
          <cell r="P32">
            <v>5.6815065056610718</v>
          </cell>
          <cell r="Q32">
            <v>4.949811870266549</v>
          </cell>
          <cell r="R32">
            <v>4.7309072084773183</v>
          </cell>
          <cell r="S32">
            <v>4.9382652632747401</v>
          </cell>
          <cell r="T32">
            <v>5.0697702928795625</v>
          </cell>
          <cell r="U32">
            <v>5.1951668870812151</v>
          </cell>
          <cell r="V32">
            <v>5.3086187423594655</v>
          </cell>
          <cell r="W32">
            <v>6.0781535083645544</v>
          </cell>
          <cell r="X32">
            <v>5.9090822633732163</v>
          </cell>
          <cell r="Y32">
            <v>5.9817353085766216</v>
          </cell>
          <cell r="Z32">
            <v>6.160382033907581</v>
          </cell>
          <cell r="AA32">
            <v>5.7501726180611037</v>
          </cell>
          <cell r="AB32">
            <v>5.9748503456402569</v>
          </cell>
          <cell r="AC32">
            <v>5.4411918258441867</v>
          </cell>
        </row>
        <row r="33">
          <cell r="C33" t="str">
            <v>3B23_Manure_Management_Non-methane_swine</v>
          </cell>
          <cell r="D33">
            <v>6.2343265634090521</v>
          </cell>
          <cell r="E33">
            <v>6.2343265634090521</v>
          </cell>
          <cell r="F33">
            <v>6.2514584490791787</v>
          </cell>
          <cell r="G33">
            <v>6.5212295394428299</v>
          </cell>
          <cell r="H33">
            <v>5.5110082981919462</v>
          </cell>
          <cell r="I33">
            <v>4.5455558816161981</v>
          </cell>
          <cell r="J33">
            <v>2.3699206202373464</v>
          </cell>
          <cell r="K33">
            <v>3.2100188987488285</v>
          </cell>
          <cell r="L33">
            <v>3.5021344476875473</v>
          </cell>
          <cell r="M33">
            <v>2.283951143333828</v>
          </cell>
          <cell r="N33">
            <v>2.0569228595919142</v>
          </cell>
          <cell r="O33">
            <v>1.6906976265576565</v>
          </cell>
          <cell r="P33">
            <v>1.6088895985639711</v>
          </cell>
          <cell r="Q33">
            <v>1.4951559257316003</v>
          </cell>
          <cell r="R33">
            <v>1.5023082033909718</v>
          </cell>
          <cell r="S33">
            <v>1.8140779252105712</v>
          </cell>
          <cell r="T33">
            <v>1.657167268568742</v>
          </cell>
          <cell r="U33">
            <v>1.9184812249054577</v>
          </cell>
          <cell r="V33">
            <v>1.6512603827179431</v>
          </cell>
          <cell r="W33">
            <v>1.8392033027144858</v>
          </cell>
          <cell r="X33">
            <v>1.5660782771998576</v>
          </cell>
          <cell r="Y33">
            <v>1.3982398159258578</v>
          </cell>
          <cell r="Z33">
            <v>1.4775754060508572</v>
          </cell>
          <cell r="AA33">
            <v>1.3412273532826147</v>
          </cell>
          <cell r="AB33">
            <v>1.378645115798971</v>
          </cell>
          <cell r="AC33">
            <v>1.6037464381566262</v>
          </cell>
        </row>
        <row r="34">
          <cell r="C34" t="str">
            <v>3B24_Manure_Management_Non-methane_other:Deer</v>
          </cell>
          <cell r="D34">
            <v>9.0999114198001094E-2</v>
          </cell>
          <cell r="E34">
            <v>9.0999114198001094E-2</v>
          </cell>
          <cell r="F34">
            <v>0.126964004494137</v>
          </cell>
          <cell r="G34">
            <v>6.6845758956371903E-2</v>
          </cell>
          <cell r="H34">
            <v>5.73986085706302E-2</v>
          </cell>
          <cell r="I34">
            <v>6.8992841940241301E-2</v>
          </cell>
          <cell r="J34">
            <v>5.2675031588525899E-2</v>
          </cell>
          <cell r="K34">
            <v>7.7151745684712406E-2</v>
          </cell>
          <cell r="L34">
            <v>6.4555542307616495E-2</v>
          </cell>
          <cell r="M34">
            <v>0.103632400511562</v>
          </cell>
          <cell r="N34">
            <v>0.100268641655178</v>
          </cell>
          <cell r="O34">
            <v>7.4933096226246707E-2</v>
          </cell>
          <cell r="P34">
            <v>6.3410432909698694E-2</v>
          </cell>
          <cell r="Q34">
            <v>4.9740689472054803E-2</v>
          </cell>
          <cell r="R34">
            <v>5.4034849714246602E-2</v>
          </cell>
          <cell r="S34">
            <v>6.2981016885479496E-2</v>
          </cell>
          <cell r="T34">
            <v>6.3267294234958998E-2</v>
          </cell>
          <cell r="U34">
            <v>7.1569337369862998E-2</v>
          </cell>
          <cell r="V34">
            <v>7.2070322731452197E-2</v>
          </cell>
          <cell r="W34">
            <v>7.2499738755671297E-2</v>
          </cell>
          <cell r="X34">
            <v>7.1139921345643994E-2</v>
          </cell>
          <cell r="Y34">
            <v>7.0996782670904202E-2</v>
          </cell>
          <cell r="Z34">
            <v>6.8563425200328904E-2</v>
          </cell>
          <cell r="AA34">
            <v>6.6058498392383702E-2</v>
          </cell>
          <cell r="AB34">
            <v>6.6130067729753494E-2</v>
          </cell>
          <cell r="AC34">
            <v>6.6130067729753494E-2</v>
          </cell>
        </row>
        <row r="35">
          <cell r="C35" t="str">
            <v>3B24_Manure_Management_Non-methane_other:Goats</v>
          </cell>
          <cell r="D35">
            <v>8.9829369941214807E-2</v>
          </cell>
          <cell r="E35">
            <v>8.9829369941214807E-2</v>
          </cell>
          <cell r="F35">
            <v>6.17865791281694E-2</v>
          </cell>
          <cell r="G35">
            <v>5.4317306701239201E-2</v>
          </cell>
          <cell r="H35">
            <v>5.7714446021362602E-2</v>
          </cell>
          <cell r="I35">
            <v>4.8315493772799901E-2</v>
          </cell>
          <cell r="J35">
            <v>4.1447872302527999E-2</v>
          </cell>
          <cell r="K35">
            <v>5.0362562829275898E-2</v>
          </cell>
          <cell r="L35">
            <v>4.4793625593346299E-2</v>
          </cell>
          <cell r="M35">
            <v>4.03032572291976E-2</v>
          </cell>
          <cell r="N35">
            <v>4.8917133797025399E-2</v>
          </cell>
          <cell r="O35">
            <v>5.9475369215342397E-2</v>
          </cell>
          <cell r="P35">
            <v>6.3356749713111601E-2</v>
          </cell>
          <cell r="Q35">
            <v>5.2637095824187803E-2</v>
          </cell>
          <cell r="R35">
            <v>4.9900319027084201E-2</v>
          </cell>
          <cell r="S35">
            <v>5.4640141001059399E-2</v>
          </cell>
          <cell r="T35">
            <v>5.8991113803522399E-2</v>
          </cell>
          <cell r="U35">
            <v>5.09788878988649E-2</v>
          </cell>
          <cell r="V35">
            <v>7.6857203618395195E-2</v>
          </cell>
          <cell r="W35">
            <v>7.8449376714833804E-2</v>
          </cell>
          <cell r="X35">
            <v>7.4340542917573499E-2</v>
          </cell>
          <cell r="Y35">
            <v>8.7518159881643895E-2</v>
          </cell>
          <cell r="Z35">
            <v>9.0306297101213406E-2</v>
          </cell>
          <cell r="AA35">
            <v>8.6901834812054601E-2</v>
          </cell>
          <cell r="AB35">
            <v>9.5545060192720105E-2</v>
          </cell>
          <cell r="AC35">
            <v>8.93744711196678E-2</v>
          </cell>
        </row>
        <row r="36">
          <cell r="C36" t="str">
            <v>3B24_Manure_Management_Non-methane_other:horses</v>
          </cell>
          <cell r="D36">
            <v>10.9058306301829</v>
          </cell>
          <cell r="E36">
            <v>10.9058306301829</v>
          </cell>
          <cell r="F36">
            <v>12.471341601935599</v>
          </cell>
          <cell r="G36">
            <v>16.74091239650966</v>
          </cell>
          <cell r="H36">
            <v>17.0274575985712</v>
          </cell>
          <cell r="I36">
            <v>17.314000682153001</v>
          </cell>
          <cell r="J36">
            <v>17.600543401766302</v>
          </cell>
          <cell r="K36">
            <v>17.887088454497501</v>
          </cell>
          <cell r="L36">
            <v>18.173632218100821</v>
          </cell>
          <cell r="M36">
            <v>18.460176145212099</v>
          </cell>
          <cell r="N36">
            <v>18.7467200558423</v>
          </cell>
          <cell r="O36">
            <v>18.712563469765982</v>
          </cell>
          <cell r="P36">
            <v>18.678406907883879</v>
          </cell>
          <cell r="Q36">
            <v>18.64425031896117</v>
          </cell>
          <cell r="R36">
            <v>18.610093742847202</v>
          </cell>
          <cell r="S36">
            <v>18.575937143962143</v>
          </cell>
          <cell r="T36">
            <v>18.410483569273069</v>
          </cell>
          <cell r="U36">
            <v>18.245029797481781</v>
          </cell>
          <cell r="V36">
            <v>18.079576115386402</v>
          </cell>
          <cell r="W36">
            <v>17.914122338165992</v>
          </cell>
          <cell r="X36">
            <v>17.748668827062971</v>
          </cell>
          <cell r="Y36">
            <v>17.04817429103008</v>
          </cell>
          <cell r="Z36">
            <v>16.932895832235559</v>
          </cell>
          <cell r="AA36">
            <v>16.945704549879391</v>
          </cell>
          <cell r="AB36">
            <v>17.00946349992871</v>
          </cell>
          <cell r="AC36">
            <v>16.440471798372542</v>
          </cell>
        </row>
        <row r="37">
          <cell r="C37" t="str">
            <v>3B24_Manure_Management_Non-methane_other:poultry</v>
          </cell>
          <cell r="D37">
            <v>13.194244744132883</v>
          </cell>
          <cell r="E37">
            <v>13.194244744132885</v>
          </cell>
          <cell r="F37">
            <v>11.43633479367594</v>
          </cell>
          <cell r="G37">
            <v>15.824127320096542</v>
          </cell>
          <cell r="H37">
            <v>16.99499812857816</v>
          </cell>
          <cell r="I37">
            <v>15.784768934587726</v>
          </cell>
          <cell r="J37">
            <v>16.512377979956877</v>
          </cell>
          <cell r="K37">
            <v>9.4675759879218617</v>
          </cell>
          <cell r="L37">
            <v>10.017693448132793</v>
          </cell>
          <cell r="M37">
            <v>12.629694958330539</v>
          </cell>
          <cell r="N37">
            <v>10.703570263176681</v>
          </cell>
          <cell r="O37">
            <v>8.7860502195751362</v>
          </cell>
          <cell r="P37">
            <v>13.518788245302865</v>
          </cell>
          <cell r="Q37">
            <v>9.0598194345450356</v>
          </cell>
          <cell r="R37">
            <v>8.8214493468480324</v>
          </cell>
          <cell r="S37">
            <v>9.2814761691627741</v>
          </cell>
          <cell r="T37">
            <v>10.048391813761279</v>
          </cell>
          <cell r="U37">
            <v>9.506815866846889</v>
          </cell>
          <cell r="V37">
            <v>10.404602239292988</v>
          </cell>
          <cell r="W37">
            <v>9.9132407433022856</v>
          </cell>
          <cell r="X37">
            <v>10.66900910129457</v>
          </cell>
          <cell r="Y37">
            <v>10.553193359090706</v>
          </cell>
          <cell r="Z37">
            <v>10.910104568831981</v>
          </cell>
          <cell r="AA37">
            <v>12.007323233470405</v>
          </cell>
          <cell r="AB37">
            <v>11.185842017716141</v>
          </cell>
          <cell r="AC37">
            <v>11.723219226204201</v>
          </cell>
        </row>
        <row r="38">
          <cell r="C38" t="str">
            <v>3B25_Manure_Management_Indirect_Emissions_dairy_cattle</v>
          </cell>
          <cell r="D38">
            <v>19.600458472105629</v>
          </cell>
          <cell r="E38">
            <v>19.600458472105629</v>
          </cell>
          <cell r="F38">
            <v>18.468530454655991</v>
          </cell>
          <cell r="G38">
            <v>18.663431198050546</v>
          </cell>
          <cell r="H38">
            <v>19.222920270087052</v>
          </cell>
          <cell r="I38">
            <v>18.724178445084682</v>
          </cell>
          <cell r="J38">
            <v>19.704941294920541</v>
          </cell>
          <cell r="K38">
            <v>20.050102659765056</v>
          </cell>
          <cell r="L38">
            <v>20.610859676709008</v>
          </cell>
          <cell r="M38">
            <v>21.601614334593322</v>
          </cell>
          <cell r="N38">
            <v>19.64962586757629</v>
          </cell>
          <cell r="O38">
            <v>20.108391751788794</v>
          </cell>
          <cell r="P38">
            <v>20.349039763224095</v>
          </cell>
          <cell r="Q38">
            <v>19.986245628618335</v>
          </cell>
          <cell r="R38">
            <v>20.046925697053691</v>
          </cell>
          <cell r="S38">
            <v>20.933256646795609</v>
          </cell>
          <cell r="T38">
            <v>21.391563658701035</v>
          </cell>
          <cell r="U38">
            <v>21.662567348111342</v>
          </cell>
          <cell r="V38">
            <v>22.343817570180523</v>
          </cell>
          <cell r="W38">
            <v>24.233575432463965</v>
          </cell>
          <cell r="X38">
            <v>25.289425531243989</v>
          </cell>
          <cell r="Y38">
            <v>25.039958510647406</v>
          </cell>
          <cell r="Z38">
            <v>26.006193974342949</v>
          </cell>
          <cell r="AA38">
            <v>26.391230536735048</v>
          </cell>
          <cell r="AB38">
            <v>26.766798935996501</v>
          </cell>
          <cell r="AC38">
            <v>27.105412821756588</v>
          </cell>
        </row>
        <row r="39">
          <cell r="C39" t="str">
            <v>3B25_Manure_Management_Indirect_Emissions_other:deer</v>
          </cell>
          <cell r="D39">
            <v>9.8838209863586091E-3</v>
          </cell>
          <cell r="E39">
            <v>9.8838209863586091E-3</v>
          </cell>
          <cell r="F39">
            <v>1.3790128653349529E-2</v>
          </cell>
          <cell r="G39">
            <v>7.2604169946586805E-3</v>
          </cell>
          <cell r="H39">
            <v>6.2343197181433099E-3</v>
          </cell>
          <cell r="I39">
            <v>7.4936212850790305E-3</v>
          </cell>
          <cell r="J39">
            <v>5.7212708855489897E-3</v>
          </cell>
          <cell r="K39">
            <v>8.3797963293747394E-3</v>
          </cell>
          <cell r="L39">
            <v>7.0116663164155602E-3</v>
          </cell>
          <cell r="M39">
            <v>1.1255978742981999E-2</v>
          </cell>
          <cell r="N39">
            <v>1.0890625841794049E-2</v>
          </cell>
          <cell r="O39">
            <v>8.1388188839102999E-3</v>
          </cell>
          <cell r="P39">
            <v>6.8872908606920401E-3</v>
          </cell>
          <cell r="Q39">
            <v>5.4025588579920299E-3</v>
          </cell>
          <cell r="R39">
            <v>5.8689668169553504E-3</v>
          </cell>
          <cell r="S39">
            <v>6.8406500647957098E-3</v>
          </cell>
          <cell r="T39">
            <v>6.8717439287265701E-3</v>
          </cell>
          <cell r="U39">
            <v>7.7734659827223404E-3</v>
          </cell>
          <cell r="V39">
            <v>7.8278802446014595E-3</v>
          </cell>
          <cell r="W39">
            <v>7.8745210404977898E-3</v>
          </cell>
          <cell r="X39">
            <v>7.7268251868260101E-3</v>
          </cell>
          <cell r="Y39">
            <v>7.7112782548606302E-3</v>
          </cell>
          <cell r="Z39">
            <v>7.44698041144801E-3</v>
          </cell>
          <cell r="AA39">
            <v>7.1749091020527197E-3</v>
          </cell>
          <cell r="AB39">
            <v>7.1826825680355103E-3</v>
          </cell>
          <cell r="AC39">
            <v>7.1826825680355103E-3</v>
          </cell>
        </row>
        <row r="40">
          <cell r="C40" t="str">
            <v>3B25_Manure_Management_Indirect_Emissions_other:goats</v>
          </cell>
          <cell r="D40">
            <v>8.9712212797496103E-3</v>
          </cell>
          <cell r="E40">
            <v>8.9712212797496103E-3</v>
          </cell>
          <cell r="F40">
            <v>6.1705995916514498E-3</v>
          </cell>
          <cell r="G40">
            <v>5.4246465054328197E-3</v>
          </cell>
          <cell r="H40">
            <v>5.7639173761837399E-3</v>
          </cell>
          <cell r="I40">
            <v>4.8252479802519095E-3</v>
          </cell>
          <cell r="J40">
            <v>4.1393815212565598E-3</v>
          </cell>
          <cell r="K40">
            <v>5.0296879033260499E-3</v>
          </cell>
          <cell r="L40">
            <v>4.4735204909389899E-3</v>
          </cell>
          <cell r="M40">
            <v>4.0250692967613499E-3</v>
          </cell>
          <cell r="N40">
            <v>4.8853335156577599E-3</v>
          </cell>
          <cell r="O40">
            <v>5.9397800326866004E-3</v>
          </cell>
          <cell r="P40">
            <v>6.3274118655624097E-3</v>
          </cell>
          <cell r="Q40">
            <v>5.2568445539715796E-3</v>
          </cell>
          <cell r="R40">
            <v>4.9835238098077895E-3</v>
          </cell>
          <cell r="S40">
            <v>5.4568878307619294E-3</v>
          </cell>
          <cell r="T40">
            <v>5.8914176490007901E-3</v>
          </cell>
          <cell r="U40">
            <v>5.0912400280171003E-3</v>
          </cell>
          <cell r="V40">
            <v>7.6756965016521201E-3</v>
          </cell>
          <cell r="W40">
            <v>7.8347061571039794E-3</v>
          </cell>
          <cell r="X40">
            <v>7.4243586591636402E-3</v>
          </cell>
          <cell r="Y40">
            <v>8.7404017061295403E-3</v>
          </cell>
          <cell r="Z40">
            <v>9.0188517940176308E-3</v>
          </cell>
          <cell r="AA40">
            <v>8.6788495814385004E-3</v>
          </cell>
          <cell r="AB40">
            <v>9.5420448538915698E-3</v>
          </cell>
          <cell r="AC40">
            <v>8.9257907263497194E-3</v>
          </cell>
        </row>
        <row r="41">
          <cell r="C41" t="str">
            <v>3B25_Manure_Management_Indirect_Emissions_other:horses</v>
          </cell>
          <cell r="D41">
            <v>1.0580158681172511</v>
          </cell>
          <cell r="E41">
            <v>1.0580158681172511</v>
          </cell>
          <cell r="F41">
            <v>1.2031862202672476</v>
          </cell>
          <cell r="G41">
            <v>1.5991049375175868</v>
          </cell>
          <cell r="H41">
            <v>1.6287906746916216</v>
          </cell>
          <cell r="I41">
            <v>1.6584762131604673</v>
          </cell>
          <cell r="J41">
            <v>1.6881617188126843</v>
          </cell>
          <cell r="K41">
            <v>1.7178474433071378</v>
          </cell>
          <cell r="L41">
            <v>1.7475330450681723</v>
          </cell>
          <cell r="M41">
            <v>1.7772186633927958</v>
          </cell>
          <cell r="N41">
            <v>1.8069042805005515</v>
          </cell>
          <cell r="O41">
            <v>1.8037369289339311</v>
          </cell>
          <cell r="P41">
            <v>1.8005695796108516</v>
          </cell>
          <cell r="Q41">
            <v>1.7974022277802861</v>
          </cell>
          <cell r="R41">
            <v>1.7942348771374745</v>
          </cell>
          <cell r="S41">
            <v>1.7910675243830982</v>
          </cell>
          <cell r="T41">
            <v>1.7751147079370835</v>
          </cell>
          <cell r="U41">
            <v>1.7591618717344168</v>
          </cell>
          <cell r="V41">
            <v>1.7432090442385713</v>
          </cell>
          <cell r="W41">
            <v>1.7272562072988928</v>
          </cell>
          <cell r="X41">
            <v>1.711303397994949</v>
          </cell>
          <cell r="Y41">
            <v>1.6463463071090314</v>
          </cell>
          <cell r="Z41">
            <v>1.6356564973533241</v>
          </cell>
          <cell r="AA41">
            <v>1.6368442539928467</v>
          </cell>
          <cell r="AB41">
            <v>1.6427566425984728</v>
          </cell>
          <cell r="AC41">
            <v>1.5899938532116584</v>
          </cell>
        </row>
        <row r="42">
          <cell r="C42" t="str">
            <v>3B25_Manure_Management_Indirect_Emissions_other:poultry</v>
          </cell>
          <cell r="D42">
            <v>5.2227052598029697</v>
          </cell>
          <cell r="E42">
            <v>5.2227052598029688</v>
          </cell>
          <cell r="F42">
            <v>5.0516693940449686</v>
          </cell>
          <cell r="G42">
            <v>6.5216813096665041</v>
          </cell>
          <cell r="H42">
            <v>6.8179442192895463</v>
          </cell>
          <cell r="I42">
            <v>6.0850559286309016</v>
          </cell>
          <cell r="J42">
            <v>6.4360819947932324</v>
          </cell>
          <cell r="K42">
            <v>3.7339827371270671</v>
          </cell>
          <cell r="L42">
            <v>3.9299057103141393</v>
          </cell>
          <cell r="M42">
            <v>4.9658656144477602</v>
          </cell>
          <cell r="N42">
            <v>4.4584648313697794</v>
          </cell>
          <cell r="O42">
            <v>3.5812158132144289</v>
          </cell>
          <cell r="P42">
            <v>5.0775892586661602</v>
          </cell>
          <cell r="Q42">
            <v>3.0647194051541935</v>
          </cell>
          <cell r="R42">
            <v>2.8804382571639584</v>
          </cell>
          <cell r="S42">
            <v>2.8649188693855758</v>
          </cell>
          <cell r="T42">
            <v>3.0654117231269171</v>
          </cell>
          <cell r="U42">
            <v>3.093899229167945</v>
          </cell>
          <cell r="V42">
            <v>3.2062683441957835</v>
          </cell>
          <cell r="W42">
            <v>3.1333842293011074</v>
          </cell>
          <cell r="X42">
            <v>3.2263333582359981</v>
          </cell>
          <cell r="Y42">
            <v>3.0541029488669711</v>
          </cell>
          <cell r="Z42">
            <v>3.0106450546937835</v>
          </cell>
          <cell r="AA42">
            <v>3.2990287962663514</v>
          </cell>
          <cell r="AB42">
            <v>3.0808063582288767</v>
          </cell>
          <cell r="AC42">
            <v>3.3852240058206005</v>
          </cell>
        </row>
        <row r="43">
          <cell r="C43" t="str">
            <v>3B25_Manure_Management_Indirect_Emissions_other_cattle</v>
          </cell>
          <cell r="D43">
            <v>22.290527923917015</v>
          </cell>
          <cell r="E43">
            <v>22.290527923917011</v>
          </cell>
          <cell r="F43">
            <v>23.630513485049235</v>
          </cell>
          <cell r="G43">
            <v>24.769117385305563</v>
          </cell>
          <cell r="H43">
            <v>24.889857871124761</v>
          </cell>
          <cell r="I43">
            <v>24.470248993005907</v>
          </cell>
          <cell r="J43">
            <v>24.957443583494765</v>
          </cell>
          <cell r="K43">
            <v>23.254422300414824</v>
          </cell>
          <cell r="L43">
            <v>25.544962226297756</v>
          </cell>
          <cell r="M43">
            <v>25.920118534019277</v>
          </cell>
          <cell r="N43">
            <v>25.576457829881619</v>
          </cell>
          <cell r="O43">
            <v>24.218232902386905</v>
          </cell>
          <cell r="P43">
            <v>23.862709103951957</v>
          </cell>
          <cell r="Q43">
            <v>22.820082611631534</v>
          </cell>
          <cell r="R43">
            <v>22.807358112482707</v>
          </cell>
          <cell r="S43">
            <v>23.369025741745613</v>
          </cell>
          <cell r="T43">
            <v>22.587870665734176</v>
          </cell>
          <cell r="U43">
            <v>22.079501523152224</v>
          </cell>
          <cell r="V43">
            <v>21.535961519252321</v>
          </cell>
          <cell r="W43">
            <v>21.668813090450314</v>
          </cell>
          <cell r="X43">
            <v>21.563484529099266</v>
          </cell>
          <cell r="Y43">
            <v>21.593989914866579</v>
          </cell>
          <cell r="Z43">
            <v>21.181745047090303</v>
          </cell>
          <cell r="AA43">
            <v>20.707136282610726</v>
          </cell>
          <cell r="AB43">
            <v>20.664491332126556</v>
          </cell>
          <cell r="AC43">
            <v>20.511137029446228</v>
          </cell>
        </row>
        <row r="44">
          <cell r="C44" t="str">
            <v>3B25_Manure_Management_Indirect_Emissions_sheep</v>
          </cell>
          <cell r="D44">
            <v>2.9921534356825643</v>
          </cell>
          <cell r="E44">
            <v>2.9921534356825648</v>
          </cell>
          <cell r="F44">
            <v>3.3211697949738985</v>
          </cell>
          <cell r="G44">
            <v>3.3126193392858911</v>
          </cell>
          <cell r="H44">
            <v>3.3960972571016552</v>
          </cell>
          <cell r="I44">
            <v>3.2218848957810522</v>
          </cell>
          <cell r="J44">
            <v>2.9712075594691369</v>
          </cell>
          <cell r="K44">
            <v>3.104411519425764</v>
          </cell>
          <cell r="L44">
            <v>3.0096051953480654</v>
          </cell>
          <cell r="M44">
            <v>2.9155499722754801</v>
          </cell>
          <cell r="N44">
            <v>2.8113031280694107</v>
          </cell>
          <cell r="O44">
            <v>2.747195416459483</v>
          </cell>
          <cell r="P44">
            <v>2.7051534349703981</v>
          </cell>
          <cell r="Q44">
            <v>2.3616672124137872</v>
          </cell>
          <cell r="R44">
            <v>2.2569199558140252</v>
          </cell>
          <cell r="S44">
            <v>2.3545099994786294</v>
          </cell>
          <cell r="T44">
            <v>2.4156317369102096</v>
          </cell>
          <cell r="U44">
            <v>2.4748584702912315</v>
          </cell>
          <cell r="V44">
            <v>2.5301474869091582</v>
          </cell>
          <cell r="W44">
            <v>2.893168460446867</v>
          </cell>
          <cell r="X44">
            <v>2.81478769783629</v>
          </cell>
          <cell r="Y44">
            <v>2.851518186085805</v>
          </cell>
          <cell r="Z44">
            <v>2.9348652707183724</v>
          </cell>
          <cell r="AA44">
            <v>2.741855149545835</v>
          </cell>
          <cell r="AB44">
            <v>2.8446173472599341</v>
          </cell>
          <cell r="AC44">
            <v>2.5914646256814935</v>
          </cell>
        </row>
        <row r="45">
          <cell r="C45" t="str">
            <v>3B25_Manure_Management_Indirect_Emissions_swine</v>
          </cell>
          <cell r="D45">
            <v>2.0041357787053675</v>
          </cell>
          <cell r="E45">
            <v>2.0041357787053671</v>
          </cell>
          <cell r="F45">
            <v>1.6633065364941968</v>
          </cell>
          <cell r="G45">
            <v>1.5567896479652283</v>
          </cell>
          <cell r="H45">
            <v>1.3199119556453387</v>
          </cell>
          <cell r="I45">
            <v>1.0841304378831453</v>
          </cell>
          <cell r="J45">
            <v>0.59287342059367631</v>
          </cell>
          <cell r="K45">
            <v>0.74908624386805223</v>
          </cell>
          <cell r="L45">
            <v>0.83823453639448431</v>
          </cell>
          <cell r="M45">
            <v>0.55085133176198464</v>
          </cell>
          <cell r="N45">
            <v>0.50786839546874041</v>
          </cell>
          <cell r="O45">
            <v>0.42329921481931754</v>
          </cell>
          <cell r="P45">
            <v>0.38772284678459257</v>
          </cell>
          <cell r="Q45">
            <v>0.34770214886867512</v>
          </cell>
          <cell r="R45">
            <v>0.33814650720465911</v>
          </cell>
          <cell r="S45">
            <v>0.402324157834135</v>
          </cell>
          <cell r="T45">
            <v>0.36690639318783103</v>
          </cell>
          <cell r="U45">
            <v>0.42499582067247488</v>
          </cell>
          <cell r="V45">
            <v>0.36599058308771248</v>
          </cell>
          <cell r="W45">
            <v>0.40195169841811645</v>
          </cell>
          <cell r="X45">
            <v>0.34168021136955345</v>
          </cell>
          <cell r="Y45">
            <v>0.30555909371061013</v>
          </cell>
          <cell r="Z45">
            <v>0.31947904100191094</v>
          </cell>
          <cell r="AA45">
            <v>0.2909862686444139</v>
          </cell>
          <cell r="AB45">
            <v>0.29716455558183968</v>
          </cell>
          <cell r="AC45">
            <v>0.3438217038885546</v>
          </cell>
        </row>
        <row r="46">
          <cell r="C46" t="str">
            <v>3D11_Agriculural_Soils_Inorganic_N_Fertilisers</v>
          </cell>
          <cell r="D46">
            <v>743.96336217626038</v>
          </cell>
          <cell r="E46">
            <v>743.96336217626038</v>
          </cell>
          <cell r="F46">
            <v>675.43635549795681</v>
          </cell>
          <cell r="G46">
            <v>631.63371104890211</v>
          </cell>
          <cell r="H46">
            <v>677.58429448442803</v>
          </cell>
          <cell r="I46">
            <v>569.19399228858572</v>
          </cell>
          <cell r="J46">
            <v>513.33515252023653</v>
          </cell>
          <cell r="K46">
            <v>458.52979573667659</v>
          </cell>
          <cell r="L46">
            <v>465.5111349313238</v>
          </cell>
          <cell r="M46">
            <v>474.71045329940091</v>
          </cell>
          <cell r="N46">
            <v>504.33318345389677</v>
          </cell>
          <cell r="O46">
            <v>460.50974565041139</v>
          </cell>
          <cell r="P46">
            <v>422.80076268451307</v>
          </cell>
          <cell r="Q46">
            <v>317.33027994018704</v>
          </cell>
          <cell r="R46">
            <v>347.98921220762679</v>
          </cell>
          <cell r="S46">
            <v>377.39674031145131</v>
          </cell>
          <cell r="T46">
            <v>375.0933364365298</v>
          </cell>
          <cell r="U46">
            <v>369.0582308343773</v>
          </cell>
          <cell r="V46">
            <v>383.2043643937053</v>
          </cell>
          <cell r="W46">
            <v>434.28676345123063</v>
          </cell>
          <cell r="X46">
            <v>334.70652562767054</v>
          </cell>
          <cell r="Y46">
            <v>414.6919940454805</v>
          </cell>
          <cell r="Z46">
            <v>436.04966286786885</v>
          </cell>
          <cell r="AA46">
            <v>395.86284133945236</v>
          </cell>
          <cell r="AB46">
            <v>401.7089855374017</v>
          </cell>
          <cell r="AC46">
            <v>385.8146093806829</v>
          </cell>
        </row>
        <row r="47">
          <cell r="C47" t="str">
            <v>3D12a_Agricultural_Soils_Manure_Applied_to_Soils</v>
          </cell>
          <cell r="D47">
            <v>108.0536352680418</v>
          </cell>
          <cell r="E47">
            <v>108.0536352680418</v>
          </cell>
          <cell r="F47">
            <v>105.94916897191767</v>
          </cell>
          <cell r="G47">
            <v>115.8988445432264</v>
          </cell>
          <cell r="H47">
            <v>119.40119324235832</v>
          </cell>
          <cell r="I47">
            <v>115.49272215416464</v>
          </cell>
          <cell r="J47">
            <v>118.80649633672063</v>
          </cell>
          <cell r="K47">
            <v>104.82772177009957</v>
          </cell>
          <cell r="L47">
            <v>111.20295307588594</v>
          </cell>
          <cell r="M47">
            <v>118.02568272073948</v>
          </cell>
          <cell r="N47">
            <v>109.64261997778409</v>
          </cell>
          <cell r="O47">
            <v>105.08383206803074</v>
          </cell>
          <cell r="P47">
            <v>113.00561510040212</v>
          </cell>
          <cell r="Q47">
            <v>102.86113065884027</v>
          </cell>
          <cell r="R47">
            <v>102.32846862619667</v>
          </cell>
          <cell r="S47">
            <v>105.14073241360012</v>
          </cell>
          <cell r="T47">
            <v>105.9117418144376</v>
          </cell>
          <cell r="U47">
            <v>105.48710452421354</v>
          </cell>
          <cell r="V47">
            <v>106.81393477465967</v>
          </cell>
          <cell r="W47">
            <v>111.18066863637566</v>
          </cell>
          <cell r="X47">
            <v>113.87163530919609</v>
          </cell>
          <cell r="Y47">
            <v>111.78235744399517</v>
          </cell>
          <cell r="Z47">
            <v>113.3261826046856</v>
          </cell>
          <cell r="AA47">
            <v>114.94326538794755</v>
          </cell>
          <cell r="AB47">
            <v>113.91132122079227</v>
          </cell>
          <cell r="AC47">
            <v>115.29811484913616</v>
          </cell>
        </row>
        <row r="48">
          <cell r="C48" t="str">
            <v>3D12b_Agricultural_Soils_Sewage_Sludge_Applied_to_Soils</v>
          </cell>
          <cell r="D48">
            <v>2.8214440745727578</v>
          </cell>
          <cell r="E48">
            <v>2.8214440745727578</v>
          </cell>
          <cell r="F48">
            <v>3.284515328337505</v>
          </cell>
          <cell r="G48">
            <v>2.4917257550274319</v>
          </cell>
          <cell r="H48">
            <v>3.6464729853884736</v>
          </cell>
          <cell r="I48">
            <v>3.9292054213277789</v>
          </cell>
          <cell r="J48">
            <v>4.1715524473470627</v>
          </cell>
          <cell r="K48">
            <v>4.5311615155289582</v>
          </cell>
          <cell r="L48">
            <v>3.5689973994424844</v>
          </cell>
          <cell r="M48">
            <v>5.1623239892121475</v>
          </cell>
          <cell r="N48">
            <v>6.6899164816610641</v>
          </cell>
          <cell r="O48">
            <v>9.494558113432948</v>
          </cell>
          <cell r="P48">
            <v>8.8270651775117361</v>
          </cell>
          <cell r="Q48">
            <v>8.1276577546578732</v>
          </cell>
          <cell r="R48">
            <v>8.1342097602490959</v>
          </cell>
          <cell r="S48">
            <v>8.2473214489714106</v>
          </cell>
          <cell r="T48">
            <v>8.1703677631180955</v>
          </cell>
          <cell r="U48">
            <v>13.404383795928316</v>
          </cell>
          <cell r="V48">
            <v>13.585990288137264</v>
          </cell>
          <cell r="W48">
            <v>14.062540083413474</v>
          </cell>
          <cell r="X48">
            <v>15.014801729417474</v>
          </cell>
          <cell r="Y48">
            <v>15.136565879742633</v>
          </cell>
          <cell r="Z48">
            <v>15.615970221328315</v>
          </cell>
          <cell r="AA48">
            <v>16.346248176709789</v>
          </cell>
          <cell r="AB48">
            <v>16.422670050226841</v>
          </cell>
          <cell r="AC48">
            <v>16.422670050226841</v>
          </cell>
        </row>
        <row r="49">
          <cell r="C49" t="str">
            <v>3D12c_Agricultural_Soils_Other_Organic_Fertilisers_Applied_to_Soils</v>
          </cell>
          <cell r="F49">
            <v>0.14161843572677738</v>
          </cell>
          <cell r="G49">
            <v>0.15153208804030618</v>
          </cell>
          <cell r="H49">
            <v>0.1524861852766779</v>
          </cell>
          <cell r="I49">
            <v>0.14743432938971615</v>
          </cell>
          <cell r="J49">
            <v>0.15305067637000744</v>
          </cell>
          <cell r="K49">
            <v>0.14282335191523457</v>
          </cell>
          <cell r="L49">
            <v>0.14080204104361055</v>
          </cell>
          <cell r="M49">
            <v>0.13433825084925452</v>
          </cell>
          <cell r="N49">
            <v>0.13793348071254105</v>
          </cell>
          <cell r="O49">
            <v>0.13528716877351021</v>
          </cell>
          <cell r="P49">
            <v>0.15798005835425624</v>
          </cell>
          <cell r="Q49">
            <v>0.12664432655207455</v>
          </cell>
          <cell r="R49">
            <v>0.12231810519458523</v>
          </cell>
          <cell r="S49">
            <v>0.6638424848040827</v>
          </cell>
          <cell r="T49">
            <v>1.1654915617827251</v>
          </cell>
          <cell r="U49">
            <v>1.3524189776148292</v>
          </cell>
          <cell r="V49">
            <v>2.1805113386793469</v>
          </cell>
          <cell r="W49">
            <v>5.17405257185571</v>
          </cell>
          <cell r="X49">
            <v>7.4466209982916753</v>
          </cell>
          <cell r="Y49">
            <v>12.682561883889427</v>
          </cell>
          <cell r="Z49">
            <v>13.349864898652084</v>
          </cell>
          <cell r="AA49">
            <v>13.40524763619775</v>
          </cell>
          <cell r="AB49">
            <v>13.279930908514549</v>
          </cell>
          <cell r="AC49">
            <v>13.220709815175557</v>
          </cell>
        </row>
        <row r="50">
          <cell r="C50" t="str">
            <v>3D13_Agricultural_Soils_Manure_Deposited_by_Grazing_Animals</v>
          </cell>
          <cell r="D50">
            <v>126.39768854959287</v>
          </cell>
          <cell r="E50">
            <v>126.39768854959289</v>
          </cell>
          <cell r="F50">
            <v>129.9854649178636</v>
          </cell>
          <cell r="G50">
            <v>134.08146204207068</v>
          </cell>
          <cell r="H50">
            <v>135.86623261970101</v>
          </cell>
          <cell r="I50">
            <v>129.78952824692172</v>
          </cell>
          <cell r="J50">
            <v>124.10083319563601</v>
          </cell>
          <cell r="K50">
            <v>122.57383708419005</v>
          </cell>
          <cell r="L50">
            <v>124.60550802439225</v>
          </cell>
          <cell r="M50">
            <v>124.44873829275663</v>
          </cell>
          <cell r="N50">
            <v>121.48849727729825</v>
          </cell>
          <cell r="O50">
            <v>117.81267755174176</v>
          </cell>
          <cell r="P50">
            <v>115.07281351046873</v>
          </cell>
          <cell r="Q50">
            <v>106.13255312760963</v>
          </cell>
          <cell r="R50">
            <v>103.95924124375213</v>
          </cell>
          <cell r="S50">
            <v>105.23768431622614</v>
          </cell>
          <cell r="T50">
            <v>105.86263659329306</v>
          </cell>
          <cell r="U50">
            <v>105.53259579169494</v>
          </cell>
          <cell r="V50">
            <v>107.55353349979234</v>
          </cell>
          <cell r="W50">
            <v>114.25416583694917</v>
          </cell>
          <cell r="X50">
            <v>112.86753766787142</v>
          </cell>
          <cell r="Y50">
            <v>112.6628811476901</v>
          </cell>
          <cell r="Z50">
            <v>114.87193880749565</v>
          </cell>
          <cell r="AA50">
            <v>109.98916898036897</v>
          </cell>
          <cell r="AB50">
            <v>112.95139589262686</v>
          </cell>
          <cell r="AC50">
            <v>109.02134615492183</v>
          </cell>
        </row>
        <row r="51">
          <cell r="C51" t="str">
            <v>3D14_Agriculural_Soils_Residues</v>
          </cell>
          <cell r="D51">
            <v>30.212737571276101</v>
          </cell>
          <cell r="E51">
            <v>30.212737571276101</v>
          </cell>
          <cell r="F51">
            <v>29.809237912250499</v>
          </cell>
          <cell r="G51">
            <v>31.730019550181702</v>
          </cell>
          <cell r="H51">
            <v>31.933547015895499</v>
          </cell>
          <cell r="I51">
            <v>31.752218495931999</v>
          </cell>
          <cell r="J51">
            <v>31.260807183294197</v>
          </cell>
          <cell r="K51">
            <v>31.525229740801798</v>
          </cell>
          <cell r="L51">
            <v>32.8913293833428</v>
          </cell>
          <cell r="M51">
            <v>33.6302172237177</v>
          </cell>
          <cell r="N51">
            <v>31.776743632560404</v>
          </cell>
          <cell r="O51">
            <v>31.578785218446598</v>
          </cell>
          <cell r="P51">
            <v>32.259557950606897</v>
          </cell>
          <cell r="Q51">
            <v>34.8751678905587</v>
          </cell>
          <cell r="R51">
            <v>38.603894860553098</v>
          </cell>
          <cell r="S51">
            <v>39.718169121374302</v>
          </cell>
          <cell r="T51">
            <v>40.675782441889801</v>
          </cell>
          <cell r="U51">
            <v>38.822106077284005</v>
          </cell>
          <cell r="V51">
            <v>40.4432468506199</v>
          </cell>
          <cell r="W51">
            <v>42.5689190834998</v>
          </cell>
          <cell r="X51">
            <v>42.907312695168102</v>
          </cell>
          <cell r="Y51">
            <v>42.708368445891999</v>
          </cell>
          <cell r="Z51">
            <v>43.833560219527399</v>
          </cell>
          <cell r="AA51">
            <v>44.642194936731599</v>
          </cell>
          <cell r="AB51">
            <v>47.862240345974101</v>
          </cell>
          <cell r="AC51">
            <v>42.179140053461502</v>
          </cell>
        </row>
        <row r="52">
          <cell r="C52" t="str">
            <v>3D15_Agricultural_soils_Mineralization/Immobilization</v>
          </cell>
          <cell r="D52">
            <v>6.5418363837631199</v>
          </cell>
          <cell r="E52">
            <v>6.5418363837631199</v>
          </cell>
          <cell r="F52">
            <v>9.5242567070887105</v>
          </cell>
          <cell r="G52">
            <v>12.8049326869516</v>
          </cell>
          <cell r="H52">
            <v>13.7393261862305</v>
          </cell>
          <cell r="I52">
            <v>14.864658222211199</v>
          </cell>
          <cell r="J52">
            <v>15.618227952893101</v>
          </cell>
          <cell r="K52">
            <v>16.652036510649101</v>
          </cell>
          <cell r="L52">
            <v>17.519682418841999</v>
          </cell>
          <cell r="M52">
            <v>18.168244651325001</v>
          </cell>
          <cell r="N52">
            <v>18.7031594236384</v>
          </cell>
          <cell r="O52">
            <v>19.2026938268714</v>
          </cell>
          <cell r="P52">
            <v>19.288417704414002</v>
          </cell>
          <cell r="Q52">
            <v>19.4969570534974</v>
          </cell>
          <cell r="R52">
            <v>19.869995775844099</v>
          </cell>
          <cell r="S52">
            <v>19.829314111873501</v>
          </cell>
          <cell r="T52">
            <v>19.802815516545198</v>
          </cell>
          <cell r="U52">
            <v>19.989303068188502</v>
          </cell>
          <cell r="V52">
            <v>19.779812492040801</v>
          </cell>
          <cell r="W52">
            <v>19.497624794509498</v>
          </cell>
          <cell r="X52">
            <v>19.178567358094199</v>
          </cell>
          <cell r="Y52">
            <v>19.157199522277399</v>
          </cell>
          <cell r="Z52">
            <v>18.920395891630399</v>
          </cell>
          <cell r="AA52">
            <v>18.576255908965098</v>
          </cell>
          <cell r="AB52">
            <v>18.063475394592</v>
          </cell>
          <cell r="AC52">
            <v>17.620178431786901</v>
          </cell>
        </row>
        <row r="53">
          <cell r="C53" t="str">
            <v>3D16_Agricultural_soils_Cultivation_of_Organic_Soils</v>
          </cell>
          <cell r="D53">
            <v>18.008807165102599</v>
          </cell>
          <cell r="E53">
            <v>18.008807165102599</v>
          </cell>
          <cell r="F53">
            <v>17.7068418405999</v>
          </cell>
          <cell r="G53">
            <v>17.570071379303702</v>
          </cell>
          <cell r="H53">
            <v>17.542977285185799</v>
          </cell>
          <cell r="I53">
            <v>17.522510049225499</v>
          </cell>
          <cell r="J53">
            <v>17.517064705436699</v>
          </cell>
          <cell r="K53">
            <v>17.496915850722701</v>
          </cell>
          <cell r="L53">
            <v>17.4937663401432</v>
          </cell>
          <cell r="M53">
            <v>17.488872391093999</v>
          </cell>
          <cell r="N53">
            <v>17.488667292166198</v>
          </cell>
          <cell r="O53">
            <v>17.487587163400001</v>
          </cell>
          <cell r="P53">
            <v>17.487382064472101</v>
          </cell>
          <cell r="Q53">
            <v>17.4871769655443</v>
          </cell>
          <cell r="R53">
            <v>17.4869718666164</v>
          </cell>
          <cell r="S53">
            <v>17.4867667676886</v>
          </cell>
          <cell r="T53">
            <v>17.4865616687607</v>
          </cell>
          <cell r="U53">
            <v>17.4863565698328</v>
          </cell>
          <cell r="V53">
            <v>17.486151470905</v>
          </cell>
          <cell r="W53">
            <v>17.4859463719771</v>
          </cell>
          <cell r="X53">
            <v>17.4857412730493</v>
          </cell>
          <cell r="Y53">
            <v>17.4855361741214</v>
          </cell>
          <cell r="Z53">
            <v>17.4853310751935</v>
          </cell>
          <cell r="AA53">
            <v>17.485125976265699</v>
          </cell>
          <cell r="AB53">
            <v>17.4849208773378</v>
          </cell>
          <cell r="AC53">
            <v>17.484715778409999</v>
          </cell>
        </row>
        <row r="54">
          <cell r="C54" t="str">
            <v>3D21_Agriculural_Soils_Indirect_Deposition</v>
          </cell>
          <cell r="D54">
            <v>74.923410748409069</v>
          </cell>
          <cell r="E54">
            <v>74.923410748409097</v>
          </cell>
          <cell r="F54">
            <v>71.992515914780228</v>
          </cell>
          <cell r="G54">
            <v>75.531691783487645</v>
          </cell>
          <cell r="H54">
            <v>78.16772410903927</v>
          </cell>
          <cell r="I54">
            <v>72.077647162259566</v>
          </cell>
          <cell r="J54">
            <v>70.412355270777837</v>
          </cell>
          <cell r="K54">
            <v>64.462913650705914</v>
          </cell>
          <cell r="L54">
            <v>65.976982841442563</v>
          </cell>
          <cell r="M54">
            <v>68.71231537710122</v>
          </cell>
          <cell r="N54">
            <v>65.975133928212998</v>
          </cell>
          <cell r="O54">
            <v>63.603519980129967</v>
          </cell>
          <cell r="P54">
            <v>65.861749062506973</v>
          </cell>
          <cell r="Q54">
            <v>57.12137838148935</v>
          </cell>
          <cell r="R54">
            <v>57.674227482759058</v>
          </cell>
          <cell r="S54">
            <v>61.952672334848579</v>
          </cell>
          <cell r="T54">
            <v>59.077336231103523</v>
          </cell>
          <cell r="U54">
            <v>60.096068015345288</v>
          </cell>
          <cell r="V54">
            <v>60.746833548202204</v>
          </cell>
          <cell r="W54">
            <v>66.2415924899842</v>
          </cell>
          <cell r="X54">
            <v>65.85373304806329</v>
          </cell>
          <cell r="Y54">
            <v>69.220144440722038</v>
          </cell>
          <cell r="Z54">
            <v>70.455335169913738</v>
          </cell>
          <cell r="AA54">
            <v>69.572095483122496</v>
          </cell>
          <cell r="AB54">
            <v>69.620162902387975</v>
          </cell>
          <cell r="AC54">
            <v>69.736246921435239</v>
          </cell>
        </row>
        <row r="55">
          <cell r="C55" t="str">
            <v>3D22_Agriculural_Soils_Indirect_Leaching_and_Run-off</v>
          </cell>
          <cell r="D55">
            <v>113.35728858534496</v>
          </cell>
          <cell r="E55">
            <v>113.35728858534496</v>
          </cell>
          <cell r="F55">
            <v>107.63195143081056</v>
          </cell>
          <cell r="G55">
            <v>109.51872187496198</v>
          </cell>
          <cell r="H55">
            <v>113.53316634142493</v>
          </cell>
          <cell r="I55">
            <v>104.13498772465636</v>
          </cell>
          <cell r="J55">
            <v>100.27170092281341</v>
          </cell>
          <cell r="K55">
            <v>94.069260437020304</v>
          </cell>
          <cell r="L55">
            <v>96.014472273965154</v>
          </cell>
          <cell r="M55">
            <v>98.45595066087715</v>
          </cell>
          <cell r="N55">
            <v>97.36745682104268</v>
          </cell>
          <cell r="O55">
            <v>92.640603932511155</v>
          </cell>
          <cell r="P55">
            <v>93.155185203178206</v>
          </cell>
          <cell r="Q55">
            <v>82.249407751071558</v>
          </cell>
          <cell r="R55">
            <v>85.630389388671119</v>
          </cell>
          <cell r="S55">
            <v>89.956372352819542</v>
          </cell>
          <cell r="T55">
            <v>89.444393901105514</v>
          </cell>
          <cell r="U55">
            <v>88.623413578281955</v>
          </cell>
          <cell r="V55">
            <v>89.919251139455397</v>
          </cell>
          <cell r="W55">
            <v>97.838594593399137</v>
          </cell>
          <cell r="X55">
            <v>92.094908091341594</v>
          </cell>
          <cell r="Y55">
            <v>97.162626245548736</v>
          </cell>
          <cell r="Z55">
            <v>98.738964538320147</v>
          </cell>
          <cell r="AA55">
            <v>96.189311962291612</v>
          </cell>
          <cell r="AB55">
            <v>97.362009925215546</v>
          </cell>
          <cell r="AC55">
            <v>94.650899548174394</v>
          </cell>
        </row>
        <row r="56">
          <cell r="C56" t="str">
            <v>3F11_Field_burning_wheat</v>
          </cell>
          <cell r="D56">
            <v>0.59487524213218901</v>
          </cell>
          <cell r="E56">
            <v>0.59487524213218901</v>
          </cell>
        </row>
        <row r="57">
          <cell r="C57" t="str">
            <v>3F12_Field_burning_barley</v>
          </cell>
          <cell r="D57">
            <v>0.42387138704535299</v>
          </cell>
          <cell r="E57">
            <v>0.42387138704535299</v>
          </cell>
        </row>
        <row r="58">
          <cell r="C58" t="str">
            <v>3F14_Field_burning_other_cereals</v>
          </cell>
          <cell r="D58">
            <v>7.8495290361749806E-2</v>
          </cell>
          <cell r="E58">
            <v>7.8495290361749806E-2</v>
          </cell>
        </row>
        <row r="59">
          <cell r="C59" t="str">
            <v>3G1_Liming - limestone</v>
          </cell>
          <cell r="D59">
            <v>54.275986682150901</v>
          </cell>
          <cell r="E59">
            <v>54.275986682150901</v>
          </cell>
          <cell r="F59">
            <v>51.709458431541897</v>
          </cell>
          <cell r="G59">
            <v>74.111020139985499</v>
          </cell>
          <cell r="H59">
            <v>59.261779295456698</v>
          </cell>
          <cell r="I59">
            <v>25.461020735944</v>
          </cell>
          <cell r="J59">
            <v>26.756783946201502</v>
          </cell>
          <cell r="K59">
            <v>26.6475771792541</v>
          </cell>
          <cell r="L59">
            <v>75.136971406967206</v>
          </cell>
          <cell r="M59">
            <v>94.972059810837905</v>
          </cell>
          <cell r="N59">
            <v>92.152598788133304</v>
          </cell>
          <cell r="O59">
            <v>56.203788048320099</v>
          </cell>
          <cell r="P59">
            <v>50.198356472</v>
          </cell>
          <cell r="Q59">
            <v>76.135191186560107</v>
          </cell>
          <cell r="R59">
            <v>76.094944384800101</v>
          </cell>
          <cell r="S59">
            <v>73.126336192800096</v>
          </cell>
          <cell r="T59">
            <v>92.6617380128001</v>
          </cell>
          <cell r="U59">
            <v>45.639280059999997</v>
          </cell>
          <cell r="V59">
            <v>45.604212047680001</v>
          </cell>
          <cell r="W59">
            <v>71.571183569600095</v>
          </cell>
          <cell r="X59">
            <v>55.211949665876297</v>
          </cell>
          <cell r="Y59">
            <v>65.451735484828106</v>
          </cell>
          <cell r="Z59">
            <v>53.101929921040103</v>
          </cell>
          <cell r="AA59">
            <v>60.369094281649403</v>
          </cell>
          <cell r="AB59">
            <v>89.868171935198006</v>
          </cell>
          <cell r="AC59">
            <v>56.231547885464103</v>
          </cell>
        </row>
        <row r="60">
          <cell r="C60" t="str">
            <v>3G2_Liming - dolomite</v>
          </cell>
          <cell r="D60">
            <v>15.839758488266099</v>
          </cell>
          <cell r="E60">
            <v>15.839758488266099</v>
          </cell>
          <cell r="F60">
            <v>31.637932478185402</v>
          </cell>
          <cell r="G60">
            <v>6.6476237274780701</v>
          </cell>
          <cell r="H60">
            <v>18.29683404835</v>
          </cell>
          <cell r="I60">
            <v>15.065821310086701</v>
          </cell>
          <cell r="J60">
            <v>4.7445940881982498</v>
          </cell>
          <cell r="K60">
            <v>7.8612271559464597</v>
          </cell>
          <cell r="L60">
            <v>12.6466164706515</v>
          </cell>
          <cell r="M60">
            <v>18.529774783950401</v>
          </cell>
          <cell r="N60">
            <v>22.6867422009371</v>
          </cell>
          <cell r="O60">
            <v>27.511056715999999</v>
          </cell>
          <cell r="P60">
            <v>9.3502603480000097</v>
          </cell>
          <cell r="Q60">
            <v>8.7154860173333404</v>
          </cell>
          <cell r="R60">
            <v>11.968221026666701</v>
          </cell>
          <cell r="S60">
            <v>16.0201571053334</v>
          </cell>
          <cell r="T60">
            <v>13.434279906666699</v>
          </cell>
          <cell r="U60">
            <v>7.7940719523333399</v>
          </cell>
          <cell r="V60">
            <v>10.271412198666701</v>
          </cell>
          <cell r="W60">
            <v>8.6061115140000108</v>
          </cell>
          <cell r="X60">
            <v>9.9054959052115805</v>
          </cell>
          <cell r="Y60">
            <v>3.9564877245074199</v>
          </cell>
          <cell r="Z60">
            <v>3.39090199066667</v>
          </cell>
          <cell r="AA60">
            <v>0.94304217073733398</v>
          </cell>
          <cell r="AB60">
            <v>7.0981989400703398</v>
          </cell>
          <cell r="AC60">
            <v>6.1766862285585704</v>
          </cell>
        </row>
        <row r="61">
          <cell r="C61" t="str">
            <v>3H_Urea application</v>
          </cell>
          <cell r="D61">
            <v>9.1922792547516696</v>
          </cell>
          <cell r="E61">
            <v>9.1922792547516696</v>
          </cell>
          <cell r="F61">
            <v>4.2729510927019501</v>
          </cell>
          <cell r="G61">
            <v>5.9358750499300399</v>
          </cell>
          <cell r="H61">
            <v>6.0583807916662797</v>
          </cell>
          <cell r="I61">
            <v>3.0246750082373199</v>
          </cell>
          <cell r="J61">
            <v>4.6891553108521098</v>
          </cell>
          <cell r="K61">
            <v>4.8266827937560501</v>
          </cell>
          <cell r="L61">
            <v>3.4466916688348102</v>
          </cell>
          <cell r="M61">
            <v>4.0600827821595296</v>
          </cell>
          <cell r="N61">
            <v>2.3985698360189098</v>
          </cell>
          <cell r="O61">
            <v>3.31259376227543</v>
          </cell>
          <cell r="P61">
            <v>6.7636161792243197</v>
          </cell>
          <cell r="Q61">
            <v>4.2172955543666601</v>
          </cell>
          <cell r="R61">
            <v>6.0704571233635702</v>
          </cell>
          <cell r="S61">
            <v>12.379029896070699</v>
          </cell>
          <cell r="T61">
            <v>4.1635137450225699</v>
          </cell>
          <cell r="U61">
            <v>5.5062418605835699</v>
          </cell>
          <cell r="V61">
            <v>3.18516176200511</v>
          </cell>
          <cell r="W61">
            <v>6.2324457661426802</v>
          </cell>
          <cell r="X61">
            <v>9.2571107620113207</v>
          </cell>
          <cell r="Y61">
            <v>9.2415099765761504</v>
          </cell>
          <cell r="Z61">
            <v>6.6620232991841402</v>
          </cell>
          <cell r="AA61">
            <v>7.2761162398797898</v>
          </cell>
          <cell r="AB61">
            <v>7.5667670627145203</v>
          </cell>
          <cell r="AC61">
            <v>10.1988363576988</v>
          </cell>
        </row>
        <row r="62">
          <cell r="D62">
            <v>5920.9639328386338</v>
          </cell>
          <cell r="E62">
            <v>5920.9639328386338</v>
          </cell>
          <cell r="F62">
            <v>5933.7350781839459</v>
          </cell>
          <cell r="G62">
            <v>5983.9427611338288</v>
          </cell>
          <cell r="H62">
            <v>6098.0005842732799</v>
          </cell>
          <cell r="I62">
            <v>5750.4720221967409</v>
          </cell>
          <cell r="J62">
            <v>5598.970801758237</v>
          </cell>
          <cell r="K62">
            <v>5427.054358117517</v>
          </cell>
          <cell r="L62">
            <v>5632.1182224876084</v>
          </cell>
          <cell r="M62">
            <v>5697.3459949352882</v>
          </cell>
          <cell r="N62">
            <v>5543.3622668706994</v>
          </cell>
          <cell r="O62">
            <v>5325.5869543163963</v>
          </cell>
          <cell r="P62">
            <v>5188.5264003762813</v>
          </cell>
          <cell r="Q62">
            <v>4856.7612461360468</v>
          </cell>
          <cell r="R62">
            <v>4848.9373781391396</v>
          </cell>
          <cell r="S62">
            <v>4962.7475451922755</v>
          </cell>
          <cell r="T62">
            <v>4983.2229353099538</v>
          </cell>
          <cell r="U62">
            <v>4938.710927144637</v>
          </cell>
          <cell r="V62">
            <v>4991.1299407801716</v>
          </cell>
          <cell r="W62">
            <v>5268.6288690552265</v>
          </cell>
          <cell r="X62">
            <v>5187.2373367388591</v>
          </cell>
          <cell r="Y62">
            <v>5311.9523092889876</v>
          </cell>
          <cell r="Z62">
            <v>5362.1759402500602</v>
          </cell>
          <cell r="AA62">
            <v>5238.2103331057206</v>
          </cell>
          <cell r="AB62">
            <v>5320.4049705585257</v>
          </cell>
          <cell r="AC62">
            <v>5177.3883125234106</v>
          </cell>
        </row>
        <row r="63">
          <cell r="C63" t="str">
            <v>1A2a_Iron_and_steel</v>
          </cell>
          <cell r="D63">
            <v>1316.5359104805545</v>
          </cell>
          <cell r="E63">
            <v>1316.5359104805545</v>
          </cell>
          <cell r="F63">
            <v>2168.9659456760246</v>
          </cell>
          <cell r="G63">
            <v>2200.7807548805481</v>
          </cell>
          <cell r="H63">
            <v>2711.0452383445549</v>
          </cell>
          <cell r="I63">
            <v>1444.1848681891775</v>
          </cell>
          <cell r="J63">
            <v>1340.3292611776767</v>
          </cell>
          <cell r="K63">
            <v>1042.7057691067339</v>
          </cell>
          <cell r="L63">
            <v>1286.287122721591</v>
          </cell>
          <cell r="M63">
            <v>1063.077397696421</v>
          </cell>
          <cell r="N63">
            <v>981.94282235690048</v>
          </cell>
          <cell r="O63">
            <v>1067.4290723379861</v>
          </cell>
          <cell r="P63">
            <v>968.97045938993665</v>
          </cell>
          <cell r="Q63">
            <v>942.39157987930537</v>
          </cell>
          <cell r="R63">
            <v>754.98950247679397</v>
          </cell>
          <cell r="S63">
            <v>819.50763402040911</v>
          </cell>
          <cell r="T63">
            <v>746.92370710423086</v>
          </cell>
          <cell r="U63">
            <v>650.05433351445276</v>
          </cell>
          <cell r="V63">
            <v>728.35311851121639</v>
          </cell>
          <cell r="W63">
            <v>714.61713472053964</v>
          </cell>
          <cell r="X63">
            <v>793.97849764265516</v>
          </cell>
          <cell r="Y63">
            <v>665.26894083587558</v>
          </cell>
          <cell r="Z63">
            <v>626.79688214891428</v>
          </cell>
          <cell r="AA63">
            <v>629.6108951265976</v>
          </cell>
          <cell r="AB63">
            <v>600.03174564634821</v>
          </cell>
          <cell r="AC63">
            <v>549.26006045439226</v>
          </cell>
        </row>
        <row r="64">
          <cell r="C64" t="str">
            <v>1A2b_Non-Ferrous_Metals</v>
          </cell>
          <cell r="D64">
            <v>219.57932062644511</v>
          </cell>
          <cell r="E64">
            <v>219.57932062644511</v>
          </cell>
          <cell r="F64">
            <v>252.12694819774015</v>
          </cell>
          <cell r="G64">
            <v>255.51552814254322</v>
          </cell>
          <cell r="H64">
            <v>269.30212453526764</v>
          </cell>
          <cell r="I64">
            <v>258.95540343284381</v>
          </cell>
          <cell r="J64">
            <v>268.77248193231583</v>
          </cell>
          <cell r="K64">
            <v>259.38036576177052</v>
          </cell>
          <cell r="L64">
            <v>225.64580036425755</v>
          </cell>
          <cell r="M64">
            <v>165.16806494610091</v>
          </cell>
          <cell r="N64">
            <v>165.6171484679802</v>
          </cell>
          <cell r="O64">
            <v>181.65639210753599</v>
          </cell>
          <cell r="P64">
            <v>166.58875351082074</v>
          </cell>
          <cell r="Q64">
            <v>130.95749286358338</v>
          </cell>
          <cell r="R64">
            <v>88.252642614929684</v>
          </cell>
          <cell r="S64">
            <v>80.646460380356359</v>
          </cell>
          <cell r="T64">
            <v>76.251558370111169</v>
          </cell>
          <cell r="U64">
            <v>83.218114309847962</v>
          </cell>
          <cell r="V64">
            <v>49.940270640947034</v>
          </cell>
          <cell r="W64">
            <v>44.532860031919476</v>
          </cell>
          <cell r="X64">
            <v>74.223532960613639</v>
          </cell>
          <cell r="Y64">
            <v>73.933385681442417</v>
          </cell>
          <cell r="Z64">
            <v>62.283399254590471</v>
          </cell>
          <cell r="AA64">
            <v>61.729850535760534</v>
          </cell>
          <cell r="AB64">
            <v>59.675052722759339</v>
          </cell>
          <cell r="AC64">
            <v>55.687710916295082</v>
          </cell>
        </row>
        <row r="65">
          <cell r="C65" t="str">
            <v>1A2c_Chemicals</v>
          </cell>
          <cell r="D65">
            <v>234.34307688206863</v>
          </cell>
          <cell r="E65">
            <v>234.34307688206863</v>
          </cell>
          <cell r="F65">
            <v>323.25017457927964</v>
          </cell>
          <cell r="G65">
            <v>362.64233621805107</v>
          </cell>
          <cell r="H65">
            <v>397.44268992899367</v>
          </cell>
          <cell r="I65">
            <v>424.79125211547597</v>
          </cell>
          <cell r="J65">
            <v>417.58571025593216</v>
          </cell>
          <cell r="K65">
            <v>379.96912287973862</v>
          </cell>
          <cell r="L65">
            <v>378.05239229935745</v>
          </cell>
          <cell r="M65">
            <v>371.59421390466065</v>
          </cell>
          <cell r="N65">
            <v>325.49414239502624</v>
          </cell>
          <cell r="O65">
            <v>348.37423527534622</v>
          </cell>
          <cell r="P65">
            <v>340.23729398889111</v>
          </cell>
          <cell r="Q65">
            <v>317.0349758836428</v>
          </cell>
          <cell r="R65">
            <v>254.66067988823406</v>
          </cell>
          <cell r="S65">
            <v>282.73367776381957</v>
          </cell>
          <cell r="T65">
            <v>243.2664839116305</v>
          </cell>
          <cell r="U65">
            <v>245.70981392393173</v>
          </cell>
          <cell r="V65">
            <v>267.72143922317292</v>
          </cell>
          <cell r="W65">
            <v>290.80012646700004</v>
          </cell>
          <cell r="X65">
            <v>285.57703456493476</v>
          </cell>
          <cell r="Y65">
            <v>286.58468726913145</v>
          </cell>
          <cell r="Z65">
            <v>281.0341266055438</v>
          </cell>
          <cell r="AA65">
            <v>295.79340993428065</v>
          </cell>
          <cell r="AB65">
            <v>290.94953523944935</v>
          </cell>
          <cell r="AC65">
            <v>306.35514585366815</v>
          </cell>
        </row>
        <row r="66">
          <cell r="C66" t="str">
            <v>1A2d_Pulp_Paper_Print</v>
          </cell>
          <cell r="D66">
            <v>172.66370815929753</v>
          </cell>
          <cell r="E66">
            <v>172.66370815929753</v>
          </cell>
          <cell r="F66">
            <v>206.19585620593736</v>
          </cell>
          <cell r="G66">
            <v>195.38950918862648</v>
          </cell>
          <cell r="H66">
            <v>211.62801739267442</v>
          </cell>
          <cell r="I66">
            <v>256.02688605005551</v>
          </cell>
          <cell r="J66">
            <v>245.0707053223511</v>
          </cell>
          <cell r="K66">
            <v>225.7452842356513</v>
          </cell>
          <cell r="L66">
            <v>222.19239816143366</v>
          </cell>
          <cell r="M66">
            <v>197.93204807792861</v>
          </cell>
          <cell r="N66">
            <v>260.06177041940356</v>
          </cell>
          <cell r="O66">
            <v>197.45031817658673</v>
          </cell>
          <cell r="P66">
            <v>158.73160720960692</v>
          </cell>
          <cell r="Q66">
            <v>166.83467451320521</v>
          </cell>
          <cell r="R66">
            <v>116.46177537336582</v>
          </cell>
          <cell r="S66">
            <v>130.57845497511124</v>
          </cell>
          <cell r="T66">
            <v>129.75568841872689</v>
          </cell>
          <cell r="U66">
            <v>127.57528139818348</v>
          </cell>
          <cell r="V66">
            <v>169.13716782424257</v>
          </cell>
          <cell r="W66">
            <v>171.2536024162718</v>
          </cell>
          <cell r="X66">
            <v>102.22459659125302</v>
          </cell>
          <cell r="Y66">
            <v>98.549543445766702</v>
          </cell>
          <cell r="Z66">
            <v>95.065642534008973</v>
          </cell>
          <cell r="AA66">
            <v>90.391665764852064</v>
          </cell>
          <cell r="AB66">
            <v>93.434524484473073</v>
          </cell>
          <cell r="AC66">
            <v>90.203750331017119</v>
          </cell>
        </row>
        <row r="67">
          <cell r="C67" t="str">
            <v>1A2e_food_processing_beverages_and_tobacco</v>
          </cell>
          <cell r="D67">
            <v>446.35628671869682</v>
          </cell>
          <cell r="E67">
            <v>446.35628671869682</v>
          </cell>
          <cell r="F67">
            <v>353.03416030844147</v>
          </cell>
          <cell r="G67">
            <v>253.58457420977086</v>
          </cell>
          <cell r="H67">
            <v>257.84991836273394</v>
          </cell>
          <cell r="I67">
            <v>234.04299346409343</v>
          </cell>
          <cell r="J67">
            <v>245.78600639185274</v>
          </cell>
          <cell r="K67">
            <v>200.90935161105082</v>
          </cell>
          <cell r="L67">
            <v>188.67402730308348</v>
          </cell>
          <cell r="M67">
            <v>184.6164093553823</v>
          </cell>
          <cell r="N67">
            <v>168.41184736768986</v>
          </cell>
          <cell r="O67">
            <v>155.47586857202327</v>
          </cell>
          <cell r="P67">
            <v>173.5140798657506</v>
          </cell>
          <cell r="Q67">
            <v>175.06060391500344</v>
          </cell>
          <cell r="R67">
            <v>162.13594537539063</v>
          </cell>
          <cell r="S67">
            <v>184.17813827185017</v>
          </cell>
          <cell r="T67">
            <v>180.21495603913129</v>
          </cell>
          <cell r="U67">
            <v>173.38670620388959</v>
          </cell>
          <cell r="V67">
            <v>166.50416764466053</v>
          </cell>
          <cell r="W67">
            <v>158.75216760820373</v>
          </cell>
          <cell r="X67">
            <v>149.17007292191099</v>
          </cell>
          <cell r="Y67">
            <v>139.96851632029637</v>
          </cell>
          <cell r="Z67">
            <v>146.38290637703608</v>
          </cell>
          <cell r="AA67">
            <v>152.8983707690065</v>
          </cell>
          <cell r="AB67">
            <v>163.06128280340545</v>
          </cell>
          <cell r="AC67">
            <v>151.14398279450023</v>
          </cell>
        </row>
        <row r="68">
          <cell r="C68" t="str">
            <v>1A2f_Non-metallic_minerals</v>
          </cell>
          <cell r="D68">
            <v>478.83212435776414</v>
          </cell>
          <cell r="E68">
            <v>478.83212435776414</v>
          </cell>
          <cell r="F68">
            <v>371.32911234771643</v>
          </cell>
          <cell r="G68">
            <v>347.73884047983864</v>
          </cell>
          <cell r="H68">
            <v>314.64278896687227</v>
          </cell>
          <cell r="I68">
            <v>297.97066187944978</v>
          </cell>
          <cell r="J68">
            <v>352.38704756152151</v>
          </cell>
          <cell r="K68">
            <v>352.86902521432444</v>
          </cell>
          <cell r="L68">
            <v>341.7704843674469</v>
          </cell>
          <cell r="M68">
            <v>345.21934385120085</v>
          </cell>
          <cell r="N68">
            <v>268.87003612778329</v>
          </cell>
          <cell r="O68">
            <v>373.74092205713202</v>
          </cell>
          <cell r="P68">
            <v>376.93354816526977</v>
          </cell>
          <cell r="Q68">
            <v>298.93091890998841</v>
          </cell>
          <cell r="R68">
            <v>187.2754089471853</v>
          </cell>
          <cell r="S68">
            <v>157.43217180985292</v>
          </cell>
          <cell r="T68">
            <v>184.78524007582627</v>
          </cell>
          <cell r="U68">
            <v>227.62861116477669</v>
          </cell>
          <cell r="V68">
            <v>245.4513150173984</v>
          </cell>
          <cell r="W68">
            <v>281.53486932445657</v>
          </cell>
          <cell r="X68">
            <v>287.75862964144113</v>
          </cell>
          <cell r="Y68">
            <v>290.19542803927408</v>
          </cell>
          <cell r="Z68">
            <v>258.30623407908132</v>
          </cell>
          <cell r="AA68">
            <v>298.57210839436289</v>
          </cell>
          <cell r="AB68">
            <v>282.50432701006389</v>
          </cell>
          <cell r="AC68">
            <v>258.39955199565856</v>
          </cell>
        </row>
        <row r="69">
          <cell r="C69" t="str">
            <v>1A2gvii_Off-road_vehicles_and_other_machinery</v>
          </cell>
          <cell r="D69">
            <v>420.65353012698478</v>
          </cell>
          <cell r="E69">
            <v>420.65353012698478</v>
          </cell>
          <cell r="F69">
            <v>430.30355897244283</v>
          </cell>
          <cell r="G69">
            <v>431.58809464132344</v>
          </cell>
          <cell r="H69">
            <v>431.17333218112867</v>
          </cell>
          <cell r="I69">
            <v>431.095192823373</v>
          </cell>
          <cell r="J69">
            <v>432.40462926584269</v>
          </cell>
          <cell r="K69">
            <v>433.62147570666696</v>
          </cell>
          <cell r="L69">
            <v>434.65930138149793</v>
          </cell>
          <cell r="M69">
            <v>463.97815178507523</v>
          </cell>
          <cell r="N69">
            <v>456.05163854306608</v>
          </cell>
          <cell r="O69">
            <v>466.42848795457076</v>
          </cell>
          <cell r="P69">
            <v>477.72730909000546</v>
          </cell>
          <cell r="Q69">
            <v>467.62084661635396</v>
          </cell>
          <cell r="R69">
            <v>354.15594809711587</v>
          </cell>
          <cell r="S69">
            <v>351.79448707500842</v>
          </cell>
          <cell r="T69">
            <v>307.73155124920407</v>
          </cell>
          <cell r="U69">
            <v>364.43360437800027</v>
          </cell>
          <cell r="V69">
            <v>290.81055228598746</v>
          </cell>
          <cell r="W69">
            <v>310.58070444187894</v>
          </cell>
          <cell r="X69">
            <v>349.83872836221138</v>
          </cell>
          <cell r="Y69">
            <v>340.92438110005941</v>
          </cell>
          <cell r="Z69">
            <v>373.89419863177511</v>
          </cell>
          <cell r="AA69">
            <v>385.59915007769285</v>
          </cell>
          <cell r="AB69">
            <v>338.7397090441533</v>
          </cell>
          <cell r="AC69">
            <v>287.63429147344021</v>
          </cell>
        </row>
        <row r="70">
          <cell r="C70" t="str">
            <v>1A2gviii_Other_manufacturing_industries_and_construction</v>
          </cell>
          <cell r="D70">
            <v>2659.4381367760998</v>
          </cell>
          <cell r="E70">
            <v>2659.4381367761007</v>
          </cell>
          <cell r="F70">
            <v>1859.6474085489231</v>
          </cell>
          <cell r="G70">
            <v>1773.259256735098</v>
          </cell>
          <cell r="H70">
            <v>1815.0362920419561</v>
          </cell>
          <cell r="I70">
            <v>2131.0278882563125</v>
          </cell>
          <cell r="J70">
            <v>2008.128793064265</v>
          </cell>
          <cell r="K70">
            <v>1675.5179558530356</v>
          </cell>
          <cell r="L70">
            <v>1719.7871146594591</v>
          </cell>
          <cell r="M70">
            <v>1661.2115729106379</v>
          </cell>
          <cell r="N70">
            <v>1978.3284998878175</v>
          </cell>
          <cell r="O70">
            <v>1794.4169524118217</v>
          </cell>
          <cell r="P70">
            <v>1573.7661890684612</v>
          </cell>
          <cell r="Q70">
            <v>1263.5883673171379</v>
          </cell>
          <cell r="R70">
            <v>1254.026288558186</v>
          </cell>
          <cell r="S70">
            <v>1599.6127913730809</v>
          </cell>
          <cell r="T70">
            <v>1498.3309174837098</v>
          </cell>
          <cell r="U70">
            <v>1354.9705159442619</v>
          </cell>
          <cell r="V70">
            <v>1418.5351886829269</v>
          </cell>
          <cell r="W70">
            <v>1309.9170115262104</v>
          </cell>
          <cell r="X70">
            <v>1268.3665679142966</v>
          </cell>
          <cell r="Y70">
            <v>1379.3398560702026</v>
          </cell>
          <cell r="Z70">
            <v>1578.5762615764893</v>
          </cell>
          <cell r="AA70">
            <v>1418.6547025132929</v>
          </cell>
          <cell r="AB70">
            <v>1283.2224214993155</v>
          </cell>
          <cell r="AC70">
            <v>1263.3874349027822</v>
          </cell>
        </row>
        <row r="71">
          <cell r="C71" t="str">
            <v>1A4ai_Commercial/Institutional</v>
          </cell>
          <cell r="D71">
            <v>510.75366504892139</v>
          </cell>
          <cell r="E71">
            <v>510.75366504892139</v>
          </cell>
          <cell r="F71">
            <v>572.3329498231858</v>
          </cell>
          <cell r="G71">
            <v>454.40849909525951</v>
          </cell>
          <cell r="H71">
            <v>486.73776055999497</v>
          </cell>
          <cell r="I71">
            <v>526.5191412698872</v>
          </cell>
          <cell r="J71">
            <v>511.99549077017605</v>
          </cell>
          <cell r="K71">
            <v>434.99865604703018</v>
          </cell>
          <cell r="L71">
            <v>474.63058003376688</v>
          </cell>
          <cell r="M71">
            <v>507.03326756960826</v>
          </cell>
          <cell r="N71">
            <v>451.87190546725475</v>
          </cell>
          <cell r="O71">
            <v>409.55870027432235</v>
          </cell>
          <cell r="P71">
            <v>392.29431347828483</v>
          </cell>
          <cell r="Q71">
            <v>496.22163689416772</v>
          </cell>
          <cell r="R71">
            <v>400.07050518305624</v>
          </cell>
          <cell r="S71">
            <v>430.76975408159649</v>
          </cell>
          <cell r="T71">
            <v>367.66777244114019</v>
          </cell>
          <cell r="U71">
            <v>452.47945168341022</v>
          </cell>
          <cell r="V71">
            <v>431.99550589430771</v>
          </cell>
          <cell r="W71">
            <v>351.40864269790654</v>
          </cell>
          <cell r="X71">
            <v>396.70896999881904</v>
          </cell>
          <cell r="Y71">
            <v>421.9730215285511</v>
          </cell>
          <cell r="Z71">
            <v>474.62691270773382</v>
          </cell>
          <cell r="AA71">
            <v>455.33334829538927</v>
          </cell>
          <cell r="AB71">
            <v>464.54142350867602</v>
          </cell>
          <cell r="AC71">
            <v>485.35727995280973</v>
          </cell>
        </row>
        <row r="72">
          <cell r="C72" t="str">
            <v>2B1_Chemical_Industry:Ammonia_production</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row>
        <row r="73">
          <cell r="C73" t="str">
            <v>2B8a_Methanol_production</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row>
        <row r="74">
          <cell r="C74" t="str">
            <v>2B8g_Petrochemical_and_carbon_black_production:Other</v>
          </cell>
          <cell r="D74">
            <v>468.48757981852623</v>
          </cell>
          <cell r="E74">
            <v>468.48757981852623</v>
          </cell>
          <cell r="F74">
            <v>20.37223942836895</v>
          </cell>
          <cell r="G74">
            <v>18.880982189391052</v>
          </cell>
          <cell r="H74">
            <v>19.691445073487227</v>
          </cell>
          <cell r="I74">
            <v>14.484267133656575</v>
          </cell>
          <cell r="J74">
            <v>14.484267131789764</v>
          </cell>
          <cell r="K74">
            <v>14.484267130245867</v>
          </cell>
          <cell r="L74">
            <v>14.484267133881893</v>
          </cell>
          <cell r="M74">
            <v>14.484267132024492</v>
          </cell>
          <cell r="N74">
            <v>14.484276798118426</v>
          </cell>
          <cell r="O74">
            <v>14.945836365371241</v>
          </cell>
          <cell r="P74">
            <v>14.598308949704609</v>
          </cell>
          <cell r="Q74">
            <v>15.419937879640758</v>
          </cell>
          <cell r="R74">
            <v>13.855640097631108</v>
          </cell>
          <cell r="S74">
            <v>13.638444168358438</v>
          </cell>
          <cell r="T74">
            <v>13.787964093666574</v>
          </cell>
          <cell r="U74">
            <v>13.952225943368532</v>
          </cell>
          <cell r="V74">
            <v>13.34259914134504</v>
          </cell>
          <cell r="W74">
            <v>14.519567376714367</v>
          </cell>
          <cell r="X74">
            <v>14.405065900741187</v>
          </cell>
          <cell r="Y74">
            <v>13.717260563110514</v>
          </cell>
          <cell r="Z74">
            <v>14.419864640152134</v>
          </cell>
          <cell r="AA74">
            <v>13.9037090816052</v>
          </cell>
          <cell r="AB74">
            <v>13.566086477581896</v>
          </cell>
          <cell r="AC74">
            <v>14.32522124783363</v>
          </cell>
        </row>
        <row r="75">
          <cell r="C75" t="str">
            <v>2C1b_Pig_iron</v>
          </cell>
          <cell r="D75">
            <v>5771.6299027039877</v>
          </cell>
          <cell r="E75">
            <v>5771.6299027039886</v>
          </cell>
          <cell r="F75">
            <v>7296.9608930332997</v>
          </cell>
          <cell r="G75">
            <v>7964.9852690605949</v>
          </cell>
          <cell r="H75">
            <v>8479.9865394869958</v>
          </cell>
          <cell r="I75">
            <v>8076.8035533385601</v>
          </cell>
          <cell r="J75">
            <v>5349.6864800422281</v>
          </cell>
          <cell r="K75">
            <v>2744.3190573100305</v>
          </cell>
          <cell r="L75">
            <v>4537.7248761654973</v>
          </cell>
          <cell r="M75">
            <v>5066.2669324149838</v>
          </cell>
          <cell r="N75">
            <v>4304.5616633878708</v>
          </cell>
          <cell r="O75">
            <v>4638.0263314227768</v>
          </cell>
          <cell r="P75">
            <v>4994.5211088592168</v>
          </cell>
          <cell r="Q75">
            <v>4783.8195028360624</v>
          </cell>
          <cell r="R75">
            <v>3679.9928503596152</v>
          </cell>
          <cell r="S75">
            <v>4959.6996967759987</v>
          </cell>
          <cell r="T75">
            <v>4531.3563035484622</v>
          </cell>
          <cell r="U75">
            <v>3462.2179108379705</v>
          </cell>
          <cell r="V75">
            <v>5110.140463622557</v>
          </cell>
          <cell r="W75">
            <v>5068.9914032316483</v>
          </cell>
          <cell r="X75">
            <v>4817.4582269989633</v>
          </cell>
          <cell r="Y75">
            <v>4976.0352731453168</v>
          </cell>
          <cell r="Z75">
            <v>4786.5795387779199</v>
          </cell>
          <cell r="AA75">
            <v>4176.7224387111792</v>
          </cell>
          <cell r="AB75">
            <v>4876.7319608569442</v>
          </cell>
          <cell r="AC75">
            <v>4753.2805445198373</v>
          </cell>
        </row>
        <row r="76">
          <cell r="C76" t="str">
            <v>2D1_Lubricant_Use</v>
          </cell>
          <cell r="D76">
            <v>12.749258557173199</v>
          </cell>
          <cell r="E76">
            <v>12.749258557173199</v>
          </cell>
          <cell r="F76">
            <v>14.016385897921101</v>
          </cell>
          <cell r="G76">
            <v>10.3471643161499</v>
          </cell>
          <cell r="H76">
            <v>9.6743692781194497</v>
          </cell>
          <cell r="I76">
            <v>10.277640381245901</v>
          </cell>
          <cell r="J76">
            <v>10.976677672001699</v>
          </cell>
          <cell r="K76">
            <v>10.547923718142901</v>
          </cell>
          <cell r="L76">
            <v>11.0906286879509</v>
          </cell>
          <cell r="M76">
            <v>12.384963142587299</v>
          </cell>
          <cell r="N76">
            <v>8.7908128019694605</v>
          </cell>
          <cell r="O76">
            <v>9.25066828736011</v>
          </cell>
          <cell r="P76">
            <v>8.2432262187717704</v>
          </cell>
          <cell r="Q76">
            <v>6.1466884941875097</v>
          </cell>
          <cell r="R76">
            <v>6.4882275806949901</v>
          </cell>
          <cell r="S76">
            <v>7.38063958520934</v>
          </cell>
          <cell r="T76">
            <v>5.5180524086529497</v>
          </cell>
          <cell r="U76">
            <v>4.39573954644335</v>
          </cell>
          <cell r="V76">
            <v>4.9086373010467197</v>
          </cell>
          <cell r="W76">
            <v>6.4623302900592998</v>
          </cell>
          <cell r="X76">
            <v>5.8482444340612201</v>
          </cell>
          <cell r="Y76">
            <v>5.8165257522852603</v>
          </cell>
          <cell r="Z76">
            <v>5.8807442928065603</v>
          </cell>
          <cell r="AA76">
            <v>4.9198615897291198</v>
          </cell>
          <cell r="AB76">
            <v>4.6540458824368596</v>
          </cell>
          <cell r="AC76">
            <v>3.2449414617622501</v>
          </cell>
        </row>
        <row r="77">
          <cell r="C77" t="str">
            <v>2D3_Other_NEU</v>
          </cell>
          <cell r="D77">
            <v>0</v>
          </cell>
          <cell r="E77">
            <v>0</v>
          </cell>
          <cell r="F77">
            <v>30.516811483760399</v>
          </cell>
          <cell r="G77">
            <v>3.58333651161912</v>
          </cell>
          <cell r="H77">
            <v>0</v>
          </cell>
          <cell r="I77">
            <v>0</v>
          </cell>
          <cell r="J77">
            <v>0</v>
          </cell>
          <cell r="K77">
            <v>7.9235417091568499</v>
          </cell>
          <cell r="L77">
            <v>6.8402289611915004</v>
          </cell>
          <cell r="M77">
            <v>31.0689257757981</v>
          </cell>
          <cell r="N77">
            <v>0</v>
          </cell>
          <cell r="O77">
            <v>0</v>
          </cell>
          <cell r="P77">
            <v>0</v>
          </cell>
          <cell r="Q77">
            <v>2.9311980017232702</v>
          </cell>
          <cell r="R77">
            <v>0</v>
          </cell>
          <cell r="S77">
            <v>21.707675521303301</v>
          </cell>
          <cell r="T77">
            <v>6.2805320774626399</v>
          </cell>
          <cell r="U77">
            <v>12.112155796347899</v>
          </cell>
          <cell r="V77">
            <v>10.171318504398499</v>
          </cell>
          <cell r="W77">
            <v>15.522902930868</v>
          </cell>
          <cell r="X77">
            <v>0</v>
          </cell>
          <cell r="Y77">
            <v>0</v>
          </cell>
          <cell r="Z77">
            <v>0</v>
          </cell>
          <cell r="AA77">
            <v>0</v>
          </cell>
          <cell r="AB77">
            <v>0</v>
          </cell>
          <cell r="AC77">
            <v>0</v>
          </cell>
        </row>
        <row r="78">
          <cell r="C78" t="str">
            <v>2G3a_Medical aplications</v>
          </cell>
          <cell r="D78">
            <v>25.980313257558599</v>
          </cell>
          <cell r="E78">
            <v>25.980313257558599</v>
          </cell>
          <cell r="F78">
            <v>26.225453379157099</v>
          </cell>
          <cell r="G78">
            <v>26.3252802607538</v>
          </cell>
          <cell r="H78">
            <v>26.335267594592398</v>
          </cell>
          <cell r="I78">
            <v>26.392556652066201</v>
          </cell>
          <cell r="J78">
            <v>26.422763939252601</v>
          </cell>
          <cell r="K78">
            <v>26.537562150270801</v>
          </cell>
          <cell r="L78">
            <v>26.672343820831099</v>
          </cell>
          <cell r="M78">
            <v>26.851214396224201</v>
          </cell>
          <cell r="N78">
            <v>26.959139604573799</v>
          </cell>
          <cell r="O78">
            <v>27.107622715331701</v>
          </cell>
          <cell r="P78">
            <v>27.294981571163799</v>
          </cell>
          <cell r="Q78">
            <v>27.472644604476301</v>
          </cell>
          <cell r="R78">
            <v>27.590720429712899</v>
          </cell>
          <cell r="S78">
            <v>27.6914911782175</v>
          </cell>
          <cell r="T78">
            <v>27.816666987716701</v>
          </cell>
          <cell r="U78">
            <v>27.9102651178485</v>
          </cell>
          <cell r="V78">
            <v>27.986031573949901</v>
          </cell>
          <cell r="W78">
            <v>28.073410408404101</v>
          </cell>
          <cell r="X78">
            <v>28.137419217932599</v>
          </cell>
          <cell r="Y78">
            <v>28.265109983494199</v>
          </cell>
          <cell r="Z78">
            <v>28.374197337605501</v>
          </cell>
          <cell r="AA78">
            <v>28.496458703436801</v>
          </cell>
          <cell r="AB78">
            <v>28.625820053530699</v>
          </cell>
          <cell r="AC78">
            <v>28.777507313217601</v>
          </cell>
        </row>
        <row r="79">
          <cell r="C79" t="str">
            <v>5C2.2b_Non-biogenic:Other</v>
          </cell>
          <cell r="D79">
            <v>0.82550800455339601</v>
          </cell>
          <cell r="E79">
            <v>0.82550800455339601</v>
          </cell>
          <cell r="F79">
            <v>0.76560248846182999</v>
          </cell>
          <cell r="G79">
            <v>0.51401670317443404</v>
          </cell>
          <cell r="H79">
            <v>0.57723753971661995</v>
          </cell>
          <cell r="I79">
            <v>0.50391454092229004</v>
          </cell>
          <cell r="J79">
            <v>0.57275838179953498</v>
          </cell>
          <cell r="K79">
            <v>0.57349450087677301</v>
          </cell>
          <cell r="L79">
            <v>0.66608794502995505</v>
          </cell>
          <cell r="M79">
            <v>0.53542971440871401</v>
          </cell>
          <cell r="N79">
            <v>0.50710943526948804</v>
          </cell>
          <cell r="O79">
            <v>0.51806644750336495</v>
          </cell>
          <cell r="P79">
            <v>0.49085805709180602</v>
          </cell>
          <cell r="Q79">
            <v>0.381025392220184</v>
          </cell>
          <cell r="R79">
            <v>0.284767603800401</v>
          </cell>
          <cell r="S79">
            <v>0.18754670818007399</v>
          </cell>
          <cell r="T79">
            <v>0.19162420351814199</v>
          </cell>
          <cell r="U79">
            <v>0.146210561994291</v>
          </cell>
          <cell r="V79">
            <v>0.148202860956341</v>
          </cell>
          <cell r="W79">
            <v>0.13728193958287899</v>
          </cell>
          <cell r="X79">
            <v>0.14204935655477599</v>
          </cell>
          <cell r="Y79">
            <v>0.14118900727199499</v>
          </cell>
          <cell r="Z79">
            <v>0.14011684877078301</v>
          </cell>
          <cell r="AA79">
            <v>0.13179918834440199</v>
          </cell>
          <cell r="AB79">
            <v>0.12644337388473501</v>
          </cell>
          <cell r="AC79">
            <v>0.112691446507767</v>
          </cell>
        </row>
        <row r="80">
          <cell r="D80">
            <v>12738.828321518629</v>
          </cell>
          <cell r="E80">
            <v>12738.828321518633</v>
          </cell>
          <cell r="F80">
            <v>13926.043500370659</v>
          </cell>
          <cell r="G80">
            <v>14299.543442632745</v>
          </cell>
          <cell r="H80">
            <v>15431.123021287089</v>
          </cell>
          <cell r="I80">
            <v>14133.07621952712</v>
          </cell>
          <cell r="J80">
            <v>11224.603072909005</v>
          </cell>
          <cell r="K80">
            <v>7810.102852934725</v>
          </cell>
          <cell r="L80">
            <v>9869.1776540062765</v>
          </cell>
          <cell r="M80">
            <v>10111.422202673042</v>
          </cell>
          <cell r="N80">
            <v>9411.952813060725</v>
          </cell>
          <cell r="O80">
            <v>9684.3794744056686</v>
          </cell>
          <cell r="P80">
            <v>9673.9120374229769</v>
          </cell>
          <cell r="Q80">
            <v>9094.8120940006993</v>
          </cell>
          <cell r="R80">
            <v>7300.2409025857114</v>
          </cell>
          <cell r="S80">
            <v>9067.5590636883535</v>
          </cell>
          <cell r="T80">
            <v>8319.8790184131922</v>
          </cell>
          <cell r="U80">
            <v>7200.1909403247273</v>
          </cell>
          <cell r="V80">
            <v>8935.1459787291151</v>
          </cell>
          <cell r="W80">
            <v>8767.1040154116654</v>
          </cell>
          <cell r="X80">
            <v>8573.8376365063868</v>
          </cell>
          <cell r="Y80">
            <v>8720.7131187420782</v>
          </cell>
          <cell r="Z80">
            <v>8732.3610258124281</v>
          </cell>
          <cell r="AA80">
            <v>8012.7577686855302</v>
          </cell>
          <cell r="AB80">
            <v>8499.8643786030225</v>
          </cell>
          <cell r="AC80">
            <v>8247.1701146637224</v>
          </cell>
        </row>
        <row r="81">
          <cell r="C81" t="str">
            <v>1A1ai_Public_Electricity&amp;Heat_Production</v>
          </cell>
          <cell r="D81">
            <v>11235.659639434391</v>
          </cell>
          <cell r="E81">
            <v>11235.659639434391</v>
          </cell>
          <cell r="F81">
            <v>6956.3092859616563</v>
          </cell>
          <cell r="G81">
            <v>9118.254310104654</v>
          </cell>
          <cell r="H81">
            <v>8297.8387718088597</v>
          </cell>
          <cell r="I81">
            <v>11534.404292292244</v>
          </cell>
          <cell r="J81">
            <v>13065.038146378251</v>
          </cell>
          <cell r="K81">
            <v>11038.926718272296</v>
          </cell>
          <cell r="L81">
            <v>10790.588729460633</v>
          </cell>
          <cell r="M81">
            <v>13300.456578447476</v>
          </cell>
          <cell r="N81">
            <v>12668.922479324014</v>
          </cell>
          <cell r="O81">
            <v>13872.971538301081</v>
          </cell>
          <cell r="P81">
            <v>11300.297541333735</v>
          </cell>
          <cell r="Q81">
            <v>14648.957453325793</v>
          </cell>
          <cell r="R81">
            <v>11296.601868668869</v>
          </cell>
          <cell r="S81">
            <v>11440.988684003814</v>
          </cell>
          <cell r="T81">
            <v>10433.570126093673</v>
          </cell>
          <cell r="U81">
            <v>14766.493243800383</v>
          </cell>
          <cell r="V81">
            <v>16065.390465448771</v>
          </cell>
          <cell r="W81">
            <v>13046.223956956839</v>
          </cell>
          <cell r="X81">
            <v>13159.36119853032</v>
          </cell>
          <cell r="Y81">
            <v>16128.312273840565</v>
          </cell>
          <cell r="Z81">
            <v>10394.104281509968</v>
          </cell>
          <cell r="AA81">
            <v>7725.1460843584427</v>
          </cell>
          <cell r="AB81">
            <v>7102.7280102865961</v>
          </cell>
          <cell r="AC81">
            <v>4785.8268992391759</v>
          </cell>
        </row>
        <row r="82">
          <cell r="C82" t="str">
            <v>1A1aiii_Public_Heat_Production</v>
          </cell>
          <cell r="D82">
            <v>0.15424927439316169</v>
          </cell>
          <cell r="E82">
            <v>0.15424927439316169</v>
          </cell>
          <cell r="F82">
            <v>0.19709152920409409</v>
          </cell>
          <cell r="G82">
            <v>0.19981378037651881</v>
          </cell>
          <cell r="H82">
            <v>0.209084946053786</v>
          </cell>
          <cell r="I82">
            <v>0.19034544169050951</v>
          </cell>
          <cell r="J82">
            <v>0.2055503308038579</v>
          </cell>
          <cell r="K82">
            <v>0.21210057519408468</v>
          </cell>
          <cell r="L82">
            <v>0.2448305109136753</v>
          </cell>
          <cell r="M82">
            <v>0.20937108571266189</v>
          </cell>
          <cell r="N82">
            <v>0.2137611381950224</v>
          </cell>
          <cell r="O82">
            <v>0.20151066985202001</v>
          </cell>
          <cell r="P82">
            <v>0.2029942238680551</v>
          </cell>
          <cell r="Q82">
            <v>0.20776771196733121</v>
          </cell>
          <cell r="R82">
            <v>0.2175408825567875</v>
          </cell>
          <cell r="S82">
            <v>0.23745993803627119</v>
          </cell>
          <cell r="T82">
            <v>0.24831212402213571</v>
          </cell>
          <cell r="U82">
            <v>0.2357196898466149</v>
          </cell>
          <cell r="V82">
            <v>0.27185471976020958</v>
          </cell>
          <cell r="W82">
            <v>0.25782576345084651</v>
          </cell>
          <cell r="X82">
            <v>0.31994049469245239</v>
          </cell>
          <cell r="Y82">
            <v>0.32678216998490173</v>
          </cell>
          <cell r="Z82">
            <v>0.33933495494028509</v>
          </cell>
          <cell r="AA82">
            <v>0.34026638390676311</v>
          </cell>
          <cell r="AB82">
            <v>0.371603693429432</v>
          </cell>
          <cell r="AC82">
            <v>0.37192632488538679</v>
          </cell>
        </row>
        <row r="83">
          <cell r="C83" t="str">
            <v>1A1b_Petroleum_Refining</v>
          </cell>
          <cell r="D83">
            <v>3523.4079706972711</v>
          </cell>
          <cell r="E83">
            <v>3523.4079706972711</v>
          </cell>
          <cell r="F83">
            <v>3984.8453475083888</v>
          </cell>
          <cell r="G83">
            <v>2873.3471339754046</v>
          </cell>
          <cell r="H83">
            <v>3373.6658955303351</v>
          </cell>
          <cell r="I83">
            <v>2946.023227958633</v>
          </cell>
          <cell r="J83">
            <v>2907.9133856186186</v>
          </cell>
          <cell r="K83">
            <v>3533.2005640713428</v>
          </cell>
          <cell r="L83">
            <v>3202.179288413693</v>
          </cell>
          <cell r="M83">
            <v>3445.0515232514622</v>
          </cell>
          <cell r="N83">
            <v>3646.607573178248</v>
          </cell>
          <cell r="O83">
            <v>3490.8728219146842</v>
          </cell>
          <cell r="P83">
            <v>3616.9920565578323</v>
          </cell>
          <cell r="Q83">
            <v>3272.0369957745638</v>
          </cell>
          <cell r="R83">
            <v>3561.408527291027</v>
          </cell>
          <cell r="S83">
            <v>3349.9925939881909</v>
          </cell>
          <cell r="T83">
            <v>3449.8251890506795</v>
          </cell>
          <cell r="U83">
            <v>2782.7788675181787</v>
          </cell>
          <cell r="V83">
            <v>3358.7292388394089</v>
          </cell>
          <cell r="W83">
            <v>2354.8061810192194</v>
          </cell>
          <cell r="X83">
            <v>2406.1957835440435</v>
          </cell>
          <cell r="Y83">
            <v>2359.1454184165191</v>
          </cell>
          <cell r="Z83">
            <v>2231.3579464433305</v>
          </cell>
          <cell r="AA83">
            <v>2279.2319132344355</v>
          </cell>
          <cell r="AB83">
            <v>2164.4388028620951</v>
          </cell>
          <cell r="AC83">
            <v>1729.948856474994</v>
          </cell>
        </row>
        <row r="84">
          <cell r="C84" t="str">
            <v>1A1ci_Manufacture_of_solid_fuels</v>
          </cell>
          <cell r="D84">
            <v>647.95212740392628</v>
          </cell>
          <cell r="E84">
            <v>647.95212740392628</v>
          </cell>
          <cell r="F84">
            <v>659.20834363188658</v>
          </cell>
          <cell r="G84">
            <v>814.02380233166616</v>
          </cell>
          <cell r="H84">
            <v>851.03289252013838</v>
          </cell>
          <cell r="I84">
            <v>860.89590696646474</v>
          </cell>
          <cell r="J84">
            <v>499.7061062093706</v>
          </cell>
          <cell r="K84">
            <v>253.80386360498662</v>
          </cell>
          <cell r="L84">
            <v>258.42841900697397</v>
          </cell>
          <cell r="M84">
            <v>206.85170542488427</v>
          </cell>
          <cell r="N84">
            <v>382.69113483384456</v>
          </cell>
          <cell r="O84">
            <v>621.93736951959283</v>
          </cell>
          <cell r="P84">
            <v>796.40968506212369</v>
          </cell>
          <cell r="Q84">
            <v>755.28083090870598</v>
          </cell>
          <cell r="R84">
            <v>660.0137510448202</v>
          </cell>
          <cell r="S84">
            <v>826.6637079443118</v>
          </cell>
          <cell r="T84">
            <v>726.68601741893531</v>
          </cell>
          <cell r="U84">
            <v>702.03897636190823</v>
          </cell>
          <cell r="V84">
            <v>767.85535490202005</v>
          </cell>
          <cell r="W84">
            <v>728.90277829094646</v>
          </cell>
          <cell r="X84">
            <v>688.72326686282906</v>
          </cell>
          <cell r="Y84">
            <v>478.36903776293525</v>
          </cell>
          <cell r="Z84">
            <v>443.68636353328191</v>
          </cell>
          <cell r="AA84">
            <v>427.52527534802795</v>
          </cell>
          <cell r="AB84">
            <v>455.67030108468163</v>
          </cell>
          <cell r="AC84">
            <v>391.30182009089742</v>
          </cell>
        </row>
        <row r="85">
          <cell r="C85" t="str">
            <v>1A1cii_Oil_and_gas_extraction</v>
          </cell>
          <cell r="D85">
            <v>20.856416202374902</v>
          </cell>
          <cell r="E85">
            <v>20.856416202374902</v>
          </cell>
          <cell r="F85">
            <v>28.338628033628218</v>
          </cell>
          <cell r="G85">
            <v>48.743701445789554</v>
          </cell>
          <cell r="H85">
            <v>52.474127883224568</v>
          </cell>
          <cell r="I85">
            <v>51.773484348132911</v>
          </cell>
          <cell r="J85">
            <v>58.939437163670945</v>
          </cell>
          <cell r="K85">
            <v>58.472824304238806</v>
          </cell>
          <cell r="L85">
            <v>64.797073261904529</v>
          </cell>
          <cell r="M85">
            <v>72.627734555732317</v>
          </cell>
          <cell r="N85">
            <v>74.246206461848644</v>
          </cell>
          <cell r="O85">
            <v>61.944679241966107</v>
          </cell>
          <cell r="P85">
            <v>55.646358393646565</v>
          </cell>
          <cell r="Q85">
            <v>49.485252546836776</v>
          </cell>
          <cell r="R85">
            <v>44.219242254826078</v>
          </cell>
          <cell r="S85">
            <v>48.682161833894639</v>
          </cell>
          <cell r="T85">
            <v>56.312126684581756</v>
          </cell>
          <cell r="U85">
            <v>50.805410845580205</v>
          </cell>
          <cell r="V85">
            <v>54.727088141316656</v>
          </cell>
          <cell r="W85">
            <v>46.549916900994319</v>
          </cell>
          <cell r="X85">
            <v>63.037230889450875</v>
          </cell>
          <cell r="Y85">
            <v>41.998357356818552</v>
          </cell>
          <cell r="Z85">
            <v>50.560721140787194</v>
          </cell>
          <cell r="AA85">
            <v>53.336474118337975</v>
          </cell>
          <cell r="AB85">
            <v>52.65202470558399</v>
          </cell>
          <cell r="AC85">
            <v>56.691021141225903</v>
          </cell>
        </row>
        <row r="86">
          <cell r="C86" t="str">
            <v>1A1ciii_Other_energy_industries</v>
          </cell>
          <cell r="D86">
            <v>33.738481847043538</v>
          </cell>
          <cell r="E86">
            <v>33.738481847043538</v>
          </cell>
          <cell r="F86">
            <v>6.902542897020763</v>
          </cell>
          <cell r="G86">
            <v>4.7522735769792339</v>
          </cell>
          <cell r="H86">
            <v>5.5732713891106727</v>
          </cell>
          <cell r="I86">
            <v>7.082812053959791</v>
          </cell>
          <cell r="J86">
            <v>9.0892921174080605</v>
          </cell>
          <cell r="K86">
            <v>9.7558925412239397</v>
          </cell>
          <cell r="L86">
            <v>10.320396812966985</v>
          </cell>
          <cell r="M86">
            <v>8.9765866497893168</v>
          </cell>
          <cell r="N86">
            <v>11.715867465159326</v>
          </cell>
          <cell r="O86">
            <v>10.483904536711355</v>
          </cell>
          <cell r="P86">
            <v>6.8982438570843865</v>
          </cell>
          <cell r="Q86">
            <v>4.5468111764286618</v>
          </cell>
          <cell r="R86">
            <v>215.81312741575209</v>
          </cell>
          <cell r="S86">
            <v>424.51856192353171</v>
          </cell>
          <cell r="T86">
            <v>512.13577922975935</v>
          </cell>
          <cell r="U86">
            <v>313.41584450640397</v>
          </cell>
          <cell r="V86">
            <v>255.29676235380086</v>
          </cell>
          <cell r="W86">
            <v>469.64341930467674</v>
          </cell>
          <cell r="X86">
            <v>555.55490448304442</v>
          </cell>
          <cell r="Y86">
            <v>498.42760165147109</v>
          </cell>
          <cell r="Z86">
            <v>359.19286098873982</v>
          </cell>
          <cell r="AA86">
            <v>340.85683482372764</v>
          </cell>
          <cell r="AB86">
            <v>582.96131091514508</v>
          </cell>
          <cell r="AC86">
            <v>608.47516135833155</v>
          </cell>
        </row>
        <row r="87">
          <cell r="C87" t="str">
            <v>1A2gviii_Other_manufacturing_industries_and_construction</v>
          </cell>
          <cell r="D87">
            <v>0</v>
          </cell>
          <cell r="E87">
            <v>0</v>
          </cell>
          <cell r="F87">
            <v>0</v>
          </cell>
          <cell r="G87">
            <v>3.9424535203900005E-5</v>
          </cell>
          <cell r="H87">
            <v>3.9144296340899997E-5</v>
          </cell>
          <cell r="I87">
            <v>3.8365076182500002E-5</v>
          </cell>
          <cell r="J87">
            <v>3.8889346408800001E-5</v>
          </cell>
          <cell r="K87">
            <v>3.9093904532899997E-5</v>
          </cell>
          <cell r="L87">
            <v>4.5144363644300002E-4</v>
          </cell>
          <cell r="M87">
            <v>6.6417357354430005E-4</v>
          </cell>
          <cell r="N87">
            <v>6.2635607392419999E-4</v>
          </cell>
          <cell r="O87">
            <v>7.1875968498570002E-4</v>
          </cell>
          <cell r="P87">
            <v>7.871512353878E-4</v>
          </cell>
          <cell r="Q87">
            <v>8.8284229385579994E-4</v>
          </cell>
          <cell r="R87">
            <v>1.8868416363022398E-3</v>
          </cell>
          <cell r="S87">
            <v>6.4382971522201999E-3</v>
          </cell>
          <cell r="T87">
            <v>1.350390267863193E-2</v>
          </cell>
          <cell r="U87">
            <v>2.7837992614779601E-2</v>
          </cell>
          <cell r="V87">
            <v>4.0413000576209099E-2</v>
          </cell>
          <cell r="W87">
            <v>4.3734227094504599E-2</v>
          </cell>
          <cell r="X87">
            <v>5.9309821428946793E-2</v>
          </cell>
          <cell r="Y87">
            <v>9.8697488966514799E-2</v>
          </cell>
          <cell r="Z87">
            <v>0.14039106199217721</v>
          </cell>
          <cell r="AA87">
            <v>0.1354756152739123</v>
          </cell>
          <cell r="AB87">
            <v>0.15109595314268098</v>
          </cell>
          <cell r="AC87">
            <v>0.1608937943828819</v>
          </cell>
        </row>
        <row r="88">
          <cell r="C88" t="str">
            <v>1B1ai_Underground_mines:Abandoned</v>
          </cell>
          <cell r="D88">
            <v>516.33507069744701</v>
          </cell>
          <cell r="E88">
            <v>516.33507069744701</v>
          </cell>
          <cell r="F88">
            <v>551.69356308251702</v>
          </cell>
          <cell r="G88">
            <v>443.72595465183798</v>
          </cell>
          <cell r="H88">
            <v>421.44517515997802</v>
          </cell>
          <cell r="I88">
            <v>404.82620781406598</v>
          </cell>
          <cell r="J88">
            <v>345.894036408565</v>
          </cell>
          <cell r="K88">
            <v>340.329761448395</v>
          </cell>
          <cell r="L88">
            <v>327.21633103379003</v>
          </cell>
          <cell r="M88">
            <v>289.52546521283102</v>
          </cell>
          <cell r="N88">
            <v>271.804940956145</v>
          </cell>
          <cell r="O88">
            <v>257.708944695573</v>
          </cell>
          <cell r="P88">
            <v>257.48162636699698</v>
          </cell>
          <cell r="Q88">
            <v>249.787217948793</v>
          </cell>
          <cell r="R88">
            <v>246.48968301383201</v>
          </cell>
          <cell r="S88">
            <v>244.83697444198401</v>
          </cell>
          <cell r="T88">
            <v>237.54603516005</v>
          </cell>
          <cell r="U88">
            <v>238.66662683622499</v>
          </cell>
          <cell r="V88">
            <v>242.29125298622401</v>
          </cell>
          <cell r="W88">
            <v>232.82770918359799</v>
          </cell>
          <cell r="X88">
            <v>239.709608532315</v>
          </cell>
          <cell r="Y88">
            <v>255.296212769238</v>
          </cell>
          <cell r="Z88">
            <v>241.655513587597</v>
          </cell>
          <cell r="AA88">
            <v>228.37715730335199</v>
          </cell>
          <cell r="AB88">
            <v>228.67240331284901</v>
          </cell>
          <cell r="AC88">
            <v>225.79091813368001</v>
          </cell>
        </row>
        <row r="89">
          <cell r="C89" t="str">
            <v>1B1ai_Underground_mines:Mining_activities</v>
          </cell>
          <cell r="D89">
            <v>1150.4124078828199</v>
          </cell>
          <cell r="E89">
            <v>1150.4124078828199</v>
          </cell>
          <cell r="F89">
            <v>362.61386535734499</v>
          </cell>
          <cell r="G89">
            <v>254.21970782843999</v>
          </cell>
          <cell r="H89">
            <v>207.95689251795099</v>
          </cell>
          <cell r="I89">
            <v>231.06684265045601</v>
          </cell>
          <cell r="J89">
            <v>214.37390471418999</v>
          </cell>
          <cell r="K89">
            <v>253.17639316495899</v>
          </cell>
          <cell r="L89">
            <v>172.847978721918</v>
          </cell>
          <cell r="M89">
            <v>157.522652996413</v>
          </cell>
          <cell r="N89">
            <v>170.45381477921299</v>
          </cell>
          <cell r="O89">
            <v>125.312024627043</v>
          </cell>
          <cell r="P89">
            <v>62.9309674015864</v>
          </cell>
          <cell r="Q89">
            <v>26.8938785028285</v>
          </cell>
          <cell r="R89">
            <v>26.1457025184943</v>
          </cell>
          <cell r="S89">
            <v>11.313717022653501</v>
          </cell>
          <cell r="T89">
            <v>18.4497849436598</v>
          </cell>
          <cell r="U89">
            <v>39.014358328533397</v>
          </cell>
          <cell r="V89">
            <v>22.878304240367601</v>
          </cell>
          <cell r="W89">
            <v>11.6319030206386</v>
          </cell>
          <cell r="X89">
            <v>7.0225801542761301</v>
          </cell>
          <cell r="Y89">
            <v>1.97600134195224</v>
          </cell>
          <cell r="Z89">
            <v>1.29931631786638</v>
          </cell>
          <cell r="AA89">
            <v>3.2935278066051699</v>
          </cell>
          <cell r="AB89">
            <v>32.963485094214903</v>
          </cell>
          <cell r="AC89">
            <v>35.569274260806601</v>
          </cell>
        </row>
        <row r="90">
          <cell r="C90" t="str">
            <v>1B1ai_Underground_mines:Post-mining_activities</v>
          </cell>
          <cell r="D90">
            <v>132.84225000000001</v>
          </cell>
          <cell r="E90">
            <v>132.84225000000001</v>
          </cell>
          <cell r="F90">
            <v>32.108858103965602</v>
          </cell>
          <cell r="G90">
            <v>21.9918667836168</v>
          </cell>
          <cell r="H90">
            <v>17.854884711137199</v>
          </cell>
          <cell r="I90">
            <v>19.1125711078354</v>
          </cell>
          <cell r="J90">
            <v>19.7072044089226</v>
          </cell>
          <cell r="K90">
            <v>21.718277545817099</v>
          </cell>
          <cell r="L90">
            <v>17.001573724640298</v>
          </cell>
          <cell r="M90">
            <v>13.324565426649601</v>
          </cell>
          <cell r="N90">
            <v>15.953664471386199</v>
          </cell>
          <cell r="O90">
            <v>14.021353390132299</v>
          </cell>
          <cell r="P90">
            <v>7.27004453499947</v>
          </cell>
          <cell r="Q90">
            <v>3.2515389632197902</v>
          </cell>
          <cell r="R90">
            <v>2.8636488600799002</v>
          </cell>
          <cell r="S90">
            <v>1.3536340150697801</v>
          </cell>
          <cell r="T90">
            <v>2.3588153322438301</v>
          </cell>
          <cell r="U90">
            <v>4.0388395504198398</v>
          </cell>
          <cell r="V90">
            <v>2.6201925519471199</v>
          </cell>
          <cell r="W90">
            <v>1.1885325449082</v>
          </cell>
          <cell r="X90">
            <v>0.713565329090319</v>
          </cell>
          <cell r="Y90">
            <v>0.16956044971077</v>
          </cell>
          <cell r="Z90">
            <v>0.111494184997011</v>
          </cell>
          <cell r="AA90">
            <v>0.28261724532593802</v>
          </cell>
          <cell r="AB90">
            <v>2.8285928951279198</v>
          </cell>
          <cell r="AC90">
            <v>3.0521953662184602</v>
          </cell>
        </row>
        <row r="91">
          <cell r="C91" t="str">
            <v>1B1aii_Surface_mines:Mining_activities</v>
          </cell>
          <cell r="D91">
            <v>18.355812533103801</v>
          </cell>
          <cell r="E91">
            <v>18.355812533103801</v>
          </cell>
          <cell r="F91">
            <v>23.8119540767164</v>
          </cell>
          <cell r="G91">
            <v>15.137194360063299</v>
          </cell>
          <cell r="H91">
            <v>16.0824479675675</v>
          </cell>
          <cell r="I91">
            <v>15.281265343370499</v>
          </cell>
          <cell r="J91">
            <v>13.244375438933501</v>
          </cell>
          <cell r="K91">
            <v>11.045224860870499</v>
          </cell>
          <cell r="L91">
            <v>12.6219706427472</v>
          </cell>
          <cell r="M91">
            <v>14.922367116604001</v>
          </cell>
          <cell r="N91">
            <v>13.1148332566649</v>
          </cell>
          <cell r="O91">
            <v>13.2680220949206</v>
          </cell>
          <cell r="P91">
            <v>11.2499526377465</v>
          </cell>
          <cell r="Q91">
            <v>17.443603491933501</v>
          </cell>
          <cell r="R91">
            <v>17.1074019226965</v>
          </cell>
          <cell r="S91">
            <v>18.259399033144</v>
          </cell>
          <cell r="T91">
            <v>22.327892161548299</v>
          </cell>
          <cell r="U91">
            <v>25.432778549551099</v>
          </cell>
          <cell r="V91">
            <v>24.874068485746701</v>
          </cell>
          <cell r="W91">
            <v>26.728561501519199</v>
          </cell>
          <cell r="X91">
            <v>24.667494533620498</v>
          </cell>
          <cell r="Y91">
            <v>25.952408300795099</v>
          </cell>
          <cell r="Z91">
            <v>13.0758670236509</v>
          </cell>
          <cell r="AA91">
            <v>10.9114028146726</v>
          </cell>
          <cell r="AB91">
            <v>11.317300360049799</v>
          </cell>
          <cell r="AC91">
            <v>10.2693456346678</v>
          </cell>
        </row>
        <row r="92">
          <cell r="C92" t="str">
            <v>1B1b_Solid_Fuel_Transformation</v>
          </cell>
          <cell r="D92">
            <v>299.70633255969079</v>
          </cell>
          <cell r="E92">
            <v>299.70633255969079</v>
          </cell>
          <cell r="F92">
            <v>113.06373888621489</v>
          </cell>
          <cell r="G92">
            <v>55.045936764929245</v>
          </cell>
          <cell r="H92">
            <v>28.023325591738359</v>
          </cell>
          <cell r="I92">
            <v>33.687942229453014</v>
          </cell>
          <cell r="J92">
            <v>27.089169103991942</v>
          </cell>
          <cell r="K92">
            <v>24.095590976145861</v>
          </cell>
          <cell r="L92">
            <v>22.224470957595905</v>
          </cell>
          <cell r="M92">
            <v>27.424599572519053</v>
          </cell>
          <cell r="N92">
            <v>58.613603930566576</v>
          </cell>
          <cell r="O92">
            <v>59.946492576988554</v>
          </cell>
          <cell r="P92">
            <v>64.605781955688286</v>
          </cell>
          <cell r="Q92">
            <v>74.404151910587899</v>
          </cell>
          <cell r="R92">
            <v>53.45264126101992</v>
          </cell>
          <cell r="S92">
            <v>102.01140929347109</v>
          </cell>
          <cell r="T92">
            <v>131.57609619120402</v>
          </cell>
          <cell r="U92">
            <v>34.530516896942324</v>
          </cell>
          <cell r="V92">
            <v>81.298568124766206</v>
          </cell>
          <cell r="W92">
            <v>126.00813534723932</v>
          </cell>
          <cell r="X92">
            <v>123.63172479815991</v>
          </cell>
          <cell r="Y92">
            <v>65.781558573830822</v>
          </cell>
          <cell r="Z92">
            <v>61.92198506265207</v>
          </cell>
          <cell r="AA92">
            <v>51.92148749146088</v>
          </cell>
          <cell r="AB92">
            <v>34.196777090812112</v>
          </cell>
          <cell r="AC92">
            <v>38.472696533008538</v>
          </cell>
        </row>
        <row r="93">
          <cell r="C93" t="str">
            <v>1B2a1_Oil_exploration</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row>
        <row r="94">
          <cell r="C94" t="str">
            <v>1B2a2_Oil_production</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row>
        <row r="95">
          <cell r="C95" t="str">
            <v>1B2a3_Oil_transport</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row>
        <row r="96">
          <cell r="C96" t="str">
            <v>1B2a4_Oil_refining/storage</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row>
        <row r="97">
          <cell r="C97" t="str">
            <v>1B2a6_Oil_Production</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row>
        <row r="98">
          <cell r="C98" t="str">
            <v>1B2b1_Gas_exploration</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row>
        <row r="99">
          <cell r="C99" t="str">
            <v>1B2b2_Gas_production</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row>
        <row r="100">
          <cell r="C100" t="str">
            <v>1B2b3_Gas_processing</v>
          </cell>
          <cell r="D100">
            <v>25.980857236798229</v>
          </cell>
          <cell r="E100">
            <v>25.980857236798229</v>
          </cell>
          <cell r="F100">
            <v>34.321658699071591</v>
          </cell>
          <cell r="G100">
            <v>30.8827237894935</v>
          </cell>
          <cell r="H100">
            <v>17.58291409496649</v>
          </cell>
          <cell r="I100">
            <v>17.190051064146559</v>
          </cell>
          <cell r="J100">
            <v>19.706090338994578</v>
          </cell>
          <cell r="K100">
            <v>18.61793962021493</v>
          </cell>
          <cell r="L100">
            <v>19.597938624401969</v>
          </cell>
          <cell r="M100">
            <v>1.3728684449667388</v>
          </cell>
          <cell r="N100">
            <v>1.3298749116113908</v>
          </cell>
          <cell r="O100">
            <v>12.531211271178339</v>
          </cell>
          <cell r="P100">
            <v>17.456884618108681</v>
          </cell>
          <cell r="Q100">
            <v>17.333419963293679</v>
          </cell>
          <cell r="R100">
            <v>20.174520123197698</v>
          </cell>
          <cell r="S100">
            <v>17.278249917297952</v>
          </cell>
          <cell r="T100">
            <v>15.653539970928071</v>
          </cell>
          <cell r="U100">
            <v>14.978619906304621</v>
          </cell>
          <cell r="V100">
            <v>1.8947609415933622</v>
          </cell>
          <cell r="W100">
            <v>1.8942499786293701</v>
          </cell>
          <cell r="X100">
            <v>0</v>
          </cell>
          <cell r="Y100">
            <v>2.6305191280587498E-3</v>
          </cell>
          <cell r="Z100">
            <v>0</v>
          </cell>
          <cell r="AA100">
            <v>0</v>
          </cell>
          <cell r="AB100">
            <v>0</v>
          </cell>
          <cell r="AC100">
            <v>7.9013654256804899E-2</v>
          </cell>
        </row>
        <row r="101">
          <cell r="C101" t="str">
            <v>1B2b4_Gas_transmission_and_storage</v>
          </cell>
          <cell r="D101">
            <v>9.7248151091417796</v>
          </cell>
          <cell r="E101">
            <v>9.7248151091417796</v>
          </cell>
          <cell r="F101">
            <v>9.7248151070407349</v>
          </cell>
          <cell r="G101">
            <v>8.891986970719568</v>
          </cell>
          <cell r="H101">
            <v>8.8916843839214579</v>
          </cell>
          <cell r="I101">
            <v>9.4212107133199439</v>
          </cell>
          <cell r="J101">
            <v>7.6491993930352331</v>
          </cell>
          <cell r="K101">
            <v>8.5155695491643115</v>
          </cell>
          <cell r="L101">
            <v>9.4144432533293845</v>
          </cell>
          <cell r="M101">
            <v>11.206297056939334</v>
          </cell>
          <cell r="N101">
            <v>10.294367816370841</v>
          </cell>
          <cell r="O101">
            <v>10.026848369960661</v>
          </cell>
          <cell r="P101">
            <v>11.496813461935501</v>
          </cell>
          <cell r="Q101">
            <v>8.5966647412623214</v>
          </cell>
          <cell r="R101">
            <v>9.9157299226054327</v>
          </cell>
          <cell r="S101">
            <v>9.2783309853014924</v>
          </cell>
          <cell r="T101">
            <v>8.8279982282398812</v>
          </cell>
          <cell r="U101">
            <v>5.2014520833923266</v>
          </cell>
          <cell r="V101">
            <v>5.1625820567023437</v>
          </cell>
          <cell r="W101">
            <v>4.5588815996266989</v>
          </cell>
          <cell r="X101">
            <v>4.6242102577835338</v>
          </cell>
          <cell r="Y101">
            <v>5.6580054153038697</v>
          </cell>
          <cell r="Z101">
            <v>6.1774783598684202</v>
          </cell>
          <cell r="AA101">
            <v>4.813193504932614</v>
          </cell>
          <cell r="AB101">
            <v>4.4431596075650264</v>
          </cell>
          <cell r="AC101">
            <v>4.1863567280792982</v>
          </cell>
        </row>
        <row r="102">
          <cell r="C102" t="str">
            <v>1B2b5_Gas_distribution</v>
          </cell>
          <cell r="D102">
            <v>396.17904841866016</v>
          </cell>
          <cell r="E102">
            <v>396.17904841866016</v>
          </cell>
          <cell r="F102">
            <v>349.74352437069587</v>
          </cell>
          <cell r="G102">
            <v>286.71645917702824</v>
          </cell>
          <cell r="H102">
            <v>275.63449783227759</v>
          </cell>
          <cell r="I102">
            <v>280.16809283704362</v>
          </cell>
          <cell r="J102">
            <v>218.47212676946441</v>
          </cell>
          <cell r="K102">
            <v>232.20213821824527</v>
          </cell>
          <cell r="L102">
            <v>244.7602373608413</v>
          </cell>
          <cell r="M102">
            <v>300.97332479483191</v>
          </cell>
          <cell r="N102">
            <v>285.41373467595474</v>
          </cell>
          <cell r="O102">
            <v>273.04190203743929</v>
          </cell>
          <cell r="P102">
            <v>322.74432867031317</v>
          </cell>
          <cell r="Q102">
            <v>236.41990315945372</v>
          </cell>
          <cell r="R102">
            <v>277.77536262758133</v>
          </cell>
          <cell r="S102">
            <v>266.74574397937243</v>
          </cell>
          <cell r="T102">
            <v>249.34903817354254</v>
          </cell>
          <cell r="U102">
            <v>246.15591105793965</v>
          </cell>
          <cell r="V102">
            <v>241.07090858897331</v>
          </cell>
          <cell r="W102">
            <v>219.16344064701423</v>
          </cell>
          <cell r="X102">
            <v>210.8819483012868</v>
          </cell>
          <cell r="Y102">
            <v>208.01130832563788</v>
          </cell>
          <cell r="Z102">
            <v>208.17715249889343</v>
          </cell>
          <cell r="AA102">
            <v>193.86569023377078</v>
          </cell>
          <cell r="AB102">
            <v>188.54542575590119</v>
          </cell>
          <cell r="AC102">
            <v>180.25809552908828</v>
          </cell>
        </row>
        <row r="103">
          <cell r="C103" t="str">
            <v>1B2c_Flaring_Gas</v>
          </cell>
          <cell r="D103">
            <v>0.90131378035175402</v>
          </cell>
          <cell r="E103">
            <v>0.90131378035175402</v>
          </cell>
          <cell r="F103">
            <v>1.6029634230324816</v>
          </cell>
          <cell r="G103">
            <v>1.1586754576515481</v>
          </cell>
          <cell r="H103">
            <v>1.15867543403117</v>
          </cell>
          <cell r="I103">
            <v>1.0267729415216884</v>
          </cell>
          <cell r="J103">
            <v>1.1485663889998463</v>
          </cell>
          <cell r="K103">
            <v>1.134293631795978</v>
          </cell>
          <cell r="L103">
            <v>1.128432017311092</v>
          </cell>
          <cell r="M103">
            <v>1.6339633833597784</v>
          </cell>
          <cell r="N103">
            <v>0.33805828714933583</v>
          </cell>
          <cell r="O103">
            <v>1.2059199541620853</v>
          </cell>
          <cell r="P103">
            <v>1.0681158999583469</v>
          </cell>
          <cell r="Q103">
            <v>1.2019611498624285</v>
          </cell>
          <cell r="R103">
            <v>1.0989014313075931</v>
          </cell>
          <cell r="S103">
            <v>1.0985894031106851</v>
          </cell>
          <cell r="T103">
            <v>1.0988397911122376</v>
          </cell>
          <cell r="U103">
            <v>7.3215389399782616E-2</v>
          </cell>
          <cell r="V103">
            <v>3.2567022982839049</v>
          </cell>
          <cell r="W103">
            <v>3.4953855006496921</v>
          </cell>
          <cell r="X103">
            <v>2.930757376609566</v>
          </cell>
          <cell r="Y103">
            <v>0</v>
          </cell>
          <cell r="Z103">
            <v>2.5039804855580305</v>
          </cell>
          <cell r="AA103">
            <v>2.8449578331783707</v>
          </cell>
          <cell r="AB103">
            <v>3.0841308809606787</v>
          </cell>
          <cell r="AC103">
            <v>0</v>
          </cell>
        </row>
        <row r="104">
          <cell r="C104" t="str">
            <v>1B2c_Flaring_Oil</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row>
        <row r="105">
          <cell r="C105" t="str">
            <v>1B2c_Venting_Gas</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7.9866965183261501E-2</v>
          </cell>
        </row>
        <row r="106">
          <cell r="C106" t="str">
            <v>1B2c_Venting_Oil</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row>
        <row r="107">
          <cell r="C107" t="str">
            <v>2A4d_Other_process_uses_of_carbonates:other</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D108">
            <v>18012.206793077414</v>
          </cell>
          <cell r="E108">
            <v>18012.206793077414</v>
          </cell>
          <cell r="F108">
            <v>13114.486180668382</v>
          </cell>
          <cell r="G108">
            <v>13977.091580423186</v>
          </cell>
          <cell r="H108">
            <v>13575.424580915587</v>
          </cell>
          <cell r="I108">
            <v>16412.151064127411</v>
          </cell>
          <cell r="J108">
            <v>17408.176629672565</v>
          </cell>
          <cell r="K108">
            <v>15805.207191478792</v>
          </cell>
          <cell r="L108">
            <v>15153.372565247293</v>
          </cell>
          <cell r="M108">
            <v>17852.080267593745</v>
          </cell>
          <cell r="N108">
            <v>17611.714541842448</v>
          </cell>
          <cell r="O108">
            <v>18825.475261960979</v>
          </cell>
          <cell r="P108">
            <v>16532.75218212686</v>
          </cell>
          <cell r="Q108">
            <v>19365.848334117825</v>
          </cell>
          <cell r="R108">
            <v>16433.299536080303</v>
          </cell>
          <cell r="S108">
            <v>16763.265656020336</v>
          </cell>
          <cell r="T108">
            <v>15865.979094456856</v>
          </cell>
          <cell r="U108">
            <v>19223.88821931362</v>
          </cell>
          <cell r="V108">
            <v>21127.658517680258</v>
          </cell>
          <cell r="W108">
            <v>17273.924611787046</v>
          </cell>
          <cell r="X108">
            <v>17487.433523908956</v>
          </cell>
          <cell r="Y108">
            <v>20069.525854382857</v>
          </cell>
          <cell r="Z108">
            <v>14014.304687154125</v>
          </cell>
          <cell r="AA108">
            <v>11322.882358115452</v>
          </cell>
          <cell r="AB108">
            <v>10865.024424498153</v>
          </cell>
          <cell r="AC108">
            <v>8070.5343412288794</v>
          </cell>
        </row>
        <row r="109">
          <cell r="C109" t="str">
            <v>Aviation_Bunkers</v>
          </cell>
          <cell r="D109">
            <v>77.195150229310045</v>
          </cell>
          <cell r="E109">
            <v>77.195150229310059</v>
          </cell>
          <cell r="F109">
            <v>99.685126772425761</v>
          </cell>
          <cell r="G109">
            <v>117.84109977984582</v>
          </cell>
          <cell r="H109">
            <v>113.8753947771809</v>
          </cell>
          <cell r="I109">
            <v>135.83735932213537</v>
          </cell>
          <cell r="J109">
            <v>130.74002141824877</v>
          </cell>
          <cell r="K109">
            <v>117.66841741809326</v>
          </cell>
          <cell r="L109">
            <v>139.60656299144395</v>
          </cell>
          <cell r="M109">
            <v>137.96712491958172</v>
          </cell>
          <cell r="N109">
            <v>134.50759482653609</v>
          </cell>
          <cell r="O109">
            <v>156.37669532153927</v>
          </cell>
          <cell r="P109">
            <v>144.38188636630116</v>
          </cell>
          <cell r="Q109">
            <v>133.06766356817033</v>
          </cell>
          <cell r="R109">
            <v>103.9578667028083</v>
          </cell>
          <cell r="S109">
            <v>98.388863499220307</v>
          </cell>
          <cell r="T109">
            <v>86.606674735855094</v>
          </cell>
          <cell r="U109">
            <v>69.453297864978779</v>
          </cell>
          <cell r="V109">
            <v>69.48574559235594</v>
          </cell>
          <cell r="W109">
            <v>61.970785763424722</v>
          </cell>
          <cell r="X109">
            <v>68.403564198236495</v>
          </cell>
          <cell r="Y109">
            <v>72.757791178910011</v>
          </cell>
          <cell r="Z109">
            <v>82.723648654993511</v>
          </cell>
          <cell r="AA109">
            <v>106.66861623957679</v>
          </cell>
          <cell r="AB109">
            <v>119.92317182843833</v>
          </cell>
          <cell r="AC109">
            <v>21.638897505962408</v>
          </cell>
        </row>
        <row r="110">
          <cell r="C110" t="str">
            <v>Marine_Bunkers</v>
          </cell>
          <cell r="D110">
            <v>541.84739259558</v>
          </cell>
          <cell r="E110">
            <v>541.84739259558</v>
          </cell>
          <cell r="F110">
            <v>477.17036943667557</v>
          </cell>
          <cell r="G110">
            <v>576.33538489173293</v>
          </cell>
          <cell r="H110">
            <v>428.5019413717265</v>
          </cell>
          <cell r="I110">
            <v>385.64289281338796</v>
          </cell>
          <cell r="J110">
            <v>414.0289902190878</v>
          </cell>
          <cell r="K110">
            <v>326.7243194786227</v>
          </cell>
          <cell r="L110">
            <v>297.66891354488547</v>
          </cell>
          <cell r="M110">
            <v>367.25829327494262</v>
          </cell>
          <cell r="N110">
            <v>334.57911724748158</v>
          </cell>
          <cell r="O110">
            <v>380.60069882066438</v>
          </cell>
          <cell r="P110">
            <v>373.40092045966765</v>
          </cell>
          <cell r="Q110">
            <v>518.43144889073267</v>
          </cell>
          <cell r="R110">
            <v>526.02577638378852</v>
          </cell>
          <cell r="S110">
            <v>536.31393352079419</v>
          </cell>
          <cell r="T110">
            <v>609.69454220286036</v>
          </cell>
          <cell r="U110">
            <v>481.95792184451238</v>
          </cell>
          <cell r="V110">
            <v>484.1440935034712</v>
          </cell>
          <cell r="W110">
            <v>463.49657902246537</v>
          </cell>
          <cell r="X110">
            <v>414.73020437662302</v>
          </cell>
          <cell r="Y110">
            <v>422.74110886314418</v>
          </cell>
          <cell r="Z110">
            <v>396.01691593375318</v>
          </cell>
          <cell r="AA110">
            <v>368.06124014680603</v>
          </cell>
          <cell r="AB110">
            <v>353.08791554159041</v>
          </cell>
          <cell r="AC110">
            <v>273.81349705391744</v>
          </cell>
        </row>
        <row r="111">
          <cell r="D111">
            <v>619.04254282489001</v>
          </cell>
          <cell r="E111">
            <v>619.04254282489001</v>
          </cell>
          <cell r="F111">
            <v>576.85549620910137</v>
          </cell>
          <cell r="G111">
            <v>694.17648467157869</v>
          </cell>
          <cell r="H111">
            <v>542.37733614890737</v>
          </cell>
          <cell r="I111">
            <v>521.4802521355233</v>
          </cell>
          <cell r="J111">
            <v>544.76901163733658</v>
          </cell>
          <cell r="K111">
            <v>444.39273689671597</v>
          </cell>
          <cell r="L111">
            <v>437.27547653632939</v>
          </cell>
          <cell r="M111">
            <v>505.22541819452431</v>
          </cell>
          <cell r="N111">
            <v>469.08671207401767</v>
          </cell>
          <cell r="O111">
            <v>536.97739414220359</v>
          </cell>
          <cell r="P111">
            <v>517.78280682596881</v>
          </cell>
          <cell r="Q111">
            <v>651.49911245890303</v>
          </cell>
          <cell r="R111">
            <v>629.98364308659689</v>
          </cell>
          <cell r="S111">
            <v>634.70279702001449</v>
          </cell>
          <cell r="T111">
            <v>696.30121693871547</v>
          </cell>
          <cell r="U111">
            <v>551.41121970949121</v>
          </cell>
          <cell r="V111">
            <v>553.62983909582715</v>
          </cell>
          <cell r="W111">
            <v>525.46736478589014</v>
          </cell>
          <cell r="X111">
            <v>483.13376857485952</v>
          </cell>
          <cell r="Y111">
            <v>495.49890004205417</v>
          </cell>
          <cell r="Z111">
            <v>478.74056458874668</v>
          </cell>
          <cell r="AA111">
            <v>474.72985638638283</v>
          </cell>
          <cell r="AB111">
            <v>473.01108737002875</v>
          </cell>
          <cell r="AC111">
            <v>295.45239455987985</v>
          </cell>
        </row>
        <row r="112">
          <cell r="C112" t="str">
            <v>1B2d_Other_energy_industries</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0.11494386483925299</v>
          </cell>
          <cell r="T112">
            <v>0.22900867318236801</v>
          </cell>
          <cell r="U112">
            <v>0.34239712950008799</v>
          </cell>
          <cell r="V112">
            <v>0.45490802579671402</v>
          </cell>
          <cell r="W112">
            <v>0.56607388582948903</v>
          </cell>
          <cell r="X112">
            <v>0.675470229045954</v>
          </cell>
          <cell r="Y112">
            <v>0.78513707547678302</v>
          </cell>
          <cell r="Z112">
            <v>0.89541347219143697</v>
          </cell>
          <cell r="AA112">
            <v>1.00566072774035</v>
          </cell>
          <cell r="AB112">
            <v>1.1164026457302401</v>
          </cell>
          <cell r="AC112">
            <v>1.1175597527922301</v>
          </cell>
        </row>
        <row r="113">
          <cell r="C113" t="str">
            <v>2A1_Cement_Production</v>
          </cell>
          <cell r="D113">
            <v>576.32579964666695</v>
          </cell>
          <cell r="E113">
            <v>576.32579964666695</v>
          </cell>
          <cell r="F113">
            <v>464.11050726354603</v>
          </cell>
          <cell r="G113">
            <v>494.13345038375002</v>
          </cell>
          <cell r="H113">
            <v>471.92700028382899</v>
          </cell>
          <cell r="I113">
            <v>500.19573500651802</v>
          </cell>
          <cell r="J113">
            <v>465.84660245695</v>
          </cell>
          <cell r="K113">
            <v>472.95222015177399</v>
          </cell>
          <cell r="L113">
            <v>490.87995611303899</v>
          </cell>
          <cell r="M113">
            <v>501.09733437635299</v>
          </cell>
          <cell r="N113">
            <v>414.00267313195098</v>
          </cell>
          <cell r="O113">
            <v>567.62678422904196</v>
          </cell>
          <cell r="P113">
            <v>588.66660368310295</v>
          </cell>
          <cell r="Q113">
            <v>494.832629319538</v>
          </cell>
          <cell r="R113">
            <v>348.12212418976401</v>
          </cell>
          <cell r="S113">
            <v>293.67883835343901</v>
          </cell>
          <cell r="T113">
            <v>365.02737589908497</v>
          </cell>
          <cell r="U113">
            <v>451.91200474450602</v>
          </cell>
          <cell r="V113">
            <v>500.81000275174301</v>
          </cell>
          <cell r="W113">
            <v>589.975957277475</v>
          </cell>
          <cell r="X113">
            <v>577.18470177672702</v>
          </cell>
          <cell r="Y113">
            <v>573.96937014948105</v>
          </cell>
          <cell r="Z113">
            <v>519.65629653302597</v>
          </cell>
          <cell r="AA113">
            <v>596.70649161424103</v>
          </cell>
          <cell r="AB113">
            <v>565.91766966707496</v>
          </cell>
          <cell r="AC113">
            <v>517.58433304360301</v>
          </cell>
        </row>
        <row r="114">
          <cell r="C114" t="str">
            <v>2A2_Lime_Production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t="str">
            <v>2A3_Glass_production</v>
          </cell>
          <cell r="D115">
            <v>7.3058430615973204</v>
          </cell>
          <cell r="E115">
            <v>7.3058430615973204</v>
          </cell>
          <cell r="F115">
            <v>6.7676466186664399</v>
          </cell>
          <cell r="G115">
            <v>35.273897334489597</v>
          </cell>
          <cell r="H115">
            <v>33.500480161146001</v>
          </cell>
          <cell r="I115">
            <v>33.468553349696897</v>
          </cell>
          <cell r="J115">
            <v>37.351860905827799</v>
          </cell>
          <cell r="K115">
            <v>36.737396200021202</v>
          </cell>
          <cell r="L115">
            <v>30.870286804796699</v>
          </cell>
          <cell r="M115">
            <v>30.460633858548402</v>
          </cell>
          <cell r="N115">
            <v>24.5140910915934</v>
          </cell>
          <cell r="O115">
            <v>12.670394032720599</v>
          </cell>
          <cell r="P115">
            <v>9.6995295010960092</v>
          </cell>
          <cell r="Q115">
            <v>9.16869675197273</v>
          </cell>
          <cell r="R115">
            <v>10.9340560182724</v>
          </cell>
          <cell r="S115">
            <v>10.3872702869318</v>
          </cell>
          <cell r="T115">
            <v>10.988699100458099</v>
          </cell>
          <cell r="U115">
            <v>9.7655643059105302</v>
          </cell>
          <cell r="V115">
            <v>9.8694425303955509</v>
          </cell>
          <cell r="W115">
            <v>8.8667232621308099</v>
          </cell>
          <cell r="X115">
            <v>8.2862572524949503</v>
          </cell>
          <cell r="Y115">
            <v>9.0573368150812197</v>
          </cell>
          <cell r="Z115">
            <v>8.7311913671550894</v>
          </cell>
          <cell r="AA115">
            <v>10.726440042789299</v>
          </cell>
          <cell r="AB115">
            <v>13.4151119522448</v>
          </cell>
          <cell r="AC115">
            <v>11.615875777226901</v>
          </cell>
        </row>
        <row r="116">
          <cell r="C116" t="str">
            <v>2A4a_Other_process_uses_of_carbonates:ceramics</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t="str">
            <v>2A4b_Other_uses_of_Soda_Ash</v>
          </cell>
          <cell r="D117">
            <v>2.9123037179962399</v>
          </cell>
          <cell r="E117">
            <v>2.9123037179962399</v>
          </cell>
          <cell r="F117">
            <v>3.0860268896342502</v>
          </cell>
          <cell r="G117">
            <v>3.1848687127226198</v>
          </cell>
          <cell r="H117">
            <v>3.1747028788724601</v>
          </cell>
          <cell r="I117">
            <v>2.1108931393107699</v>
          </cell>
          <cell r="J117">
            <v>2.1051968177523701</v>
          </cell>
          <cell r="K117">
            <v>2.1053445360488401</v>
          </cell>
          <cell r="L117">
            <v>2.10642224189621</v>
          </cell>
          <cell r="M117">
            <v>2.10945218656106</v>
          </cell>
          <cell r="N117">
            <v>2.1017023948690401</v>
          </cell>
          <cell r="O117">
            <v>2.0989053216543598</v>
          </cell>
          <cell r="P117">
            <v>2.0964513496885702</v>
          </cell>
          <cell r="Q117">
            <v>2.0928714198059701</v>
          </cell>
          <cell r="R117">
            <v>1.26597262163451</v>
          </cell>
          <cell r="S117">
            <v>0.47904155033424201</v>
          </cell>
          <cell r="T117">
            <v>0.47720976667475501</v>
          </cell>
          <cell r="U117">
            <v>0.47565958094732702</v>
          </cell>
          <cell r="V117">
            <v>0.473970155436098</v>
          </cell>
          <cell r="W117">
            <v>0.49697011434309402</v>
          </cell>
          <cell r="X117">
            <v>0.50978363314156205</v>
          </cell>
          <cell r="Y117">
            <v>0.50790018606658904</v>
          </cell>
          <cell r="Z117">
            <v>0.506832625690669</v>
          </cell>
          <cell r="AA117">
            <v>0.50598763888219001</v>
          </cell>
          <cell r="AB117">
            <v>0.50553564522870598</v>
          </cell>
          <cell r="AC117">
            <v>0.50605961287373002</v>
          </cell>
        </row>
        <row r="118">
          <cell r="C118" t="str">
            <v>2A4d_Other_process_uses_of_carbonates:_Other</v>
          </cell>
          <cell r="D118">
            <v>0.70490911900958653</v>
          </cell>
          <cell r="E118">
            <v>0.70490911900958642</v>
          </cell>
          <cell r="F118">
            <v>0.72765230300485018</v>
          </cell>
          <cell r="G118">
            <v>0.74018722824734073</v>
          </cell>
          <cell r="H118">
            <v>0.74293738013958421</v>
          </cell>
          <cell r="I118">
            <v>0.74710959891175754</v>
          </cell>
          <cell r="J118">
            <v>0.75018605596863452</v>
          </cell>
          <cell r="K118">
            <v>0.75533161201970223</v>
          </cell>
          <cell r="L118">
            <v>0.76081378279910306</v>
          </cell>
          <cell r="M118">
            <v>0.76701101478526867</v>
          </cell>
          <cell r="N118">
            <v>0.769277244560579</v>
          </cell>
          <cell r="O118">
            <v>0.77333078363868102</v>
          </cell>
          <cell r="P118">
            <v>0.77749803409464491</v>
          </cell>
          <cell r="Q118">
            <v>0.7812331111929407</v>
          </cell>
          <cell r="R118">
            <v>0.78413628566975146</v>
          </cell>
          <cell r="S118">
            <v>0.78577015394168936</v>
          </cell>
          <cell r="T118">
            <v>0.78777325467929882</v>
          </cell>
          <cell r="U118">
            <v>0.79020572466373851</v>
          </cell>
          <cell r="V118">
            <v>0.7923728817987532</v>
          </cell>
          <cell r="W118">
            <v>0.79375538547725322</v>
          </cell>
          <cell r="X118">
            <v>0.79421704660600079</v>
          </cell>
          <cell r="Y118">
            <v>0.79618807927592106</v>
          </cell>
          <cell r="Z118">
            <v>0.79940960084830037</v>
          </cell>
          <cell r="AA118">
            <v>0.80296370846338849</v>
          </cell>
          <cell r="AB118">
            <v>0.80712893981848388</v>
          </cell>
          <cell r="AC118">
            <v>0.80796549695114084</v>
          </cell>
        </row>
        <row r="119">
          <cell r="C119" t="str">
            <v>2B1_Ammonia_Production</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t="str">
            <v>2B10_Chemical_Industry:Other</v>
          </cell>
          <cell r="D120">
            <v>9.3102456726306002</v>
          </cell>
          <cell r="E120">
            <v>9.3102456726306002</v>
          </cell>
          <cell r="F120">
            <v>10.1988225283706</v>
          </cell>
          <cell r="G120">
            <v>7.0567842056880004</v>
          </cell>
          <cell r="H120">
            <v>2.7955734213172501</v>
          </cell>
          <cell r="I120">
            <v>4.0463281823799999</v>
          </cell>
          <cell r="J120">
            <v>3.0552424278863501</v>
          </cell>
          <cell r="K120">
            <v>3.3239809336886501</v>
          </cell>
          <cell r="L120">
            <v>4.0317370497067104</v>
          </cell>
          <cell r="M120">
            <v>3.3328003349710298</v>
          </cell>
          <cell r="N120">
            <v>1.31933227879933</v>
          </cell>
          <cell r="O120">
            <v>0.94234992391073702</v>
          </cell>
          <cell r="P120">
            <v>1.19936748158627</v>
          </cell>
          <cell r="Q120">
            <v>1.0047436339986</v>
          </cell>
          <cell r="R120">
            <v>1.01788684004866</v>
          </cell>
          <cell r="S120">
            <v>0.61237175287551904</v>
          </cell>
          <cell r="T120">
            <v>0.92814489510437004</v>
          </cell>
          <cell r="U120">
            <v>0.50589013474886602</v>
          </cell>
          <cell r="V120">
            <v>0.57299245366701401</v>
          </cell>
          <cell r="W120">
            <v>0.55599063337437804</v>
          </cell>
          <cell r="X120">
            <v>0.43659388762258799</v>
          </cell>
          <cell r="Y120">
            <v>0.53734165829998404</v>
          </cell>
          <cell r="Z120">
            <v>0.43157515898446702</v>
          </cell>
          <cell r="AA120">
            <v>0.29663965642937201</v>
          </cell>
          <cell r="AB120">
            <v>0.492534026269076</v>
          </cell>
          <cell r="AC120">
            <v>0.468076712862244</v>
          </cell>
        </row>
        <row r="121">
          <cell r="C121" t="str">
            <v>2B2_Nitric_Acid_Production</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row>
        <row r="122">
          <cell r="C122" t="str">
            <v>2B3_Adipic_Acid_Production</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row>
        <row r="123">
          <cell r="C123" t="str">
            <v>2B6_Titanium_dioxide_production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row>
        <row r="124">
          <cell r="C124" t="str">
            <v>2B7_Soda_Ash_Production</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row>
        <row r="125">
          <cell r="C125" t="str">
            <v>2B8a_Methanol_production</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row>
        <row r="126">
          <cell r="C126" t="str">
            <v>2B8b_Ethylene_Production</v>
          </cell>
          <cell r="D126">
            <v>1.9570199225843601</v>
          </cell>
          <cell r="E126">
            <v>1.9570199225843601</v>
          </cell>
          <cell r="F126">
            <v>7.6714382037496601E-2</v>
          </cell>
          <cell r="G126">
            <v>5.4570409309471102E-2</v>
          </cell>
          <cell r="H126">
            <v>7.4893635218520493E-2</v>
          </cell>
          <cell r="I126">
            <v>8.4493057346950007E-2</v>
          </cell>
          <cell r="J126">
            <v>0.106470292987164</v>
          </cell>
          <cell r="K126">
            <v>0.15131553978063</v>
          </cell>
          <cell r="L126">
            <v>0.101239970953001</v>
          </cell>
          <cell r="M126">
            <v>7.8059021081562999E-2</v>
          </cell>
          <cell r="N126">
            <v>0.124996566648912</v>
          </cell>
          <cell r="O126">
            <v>0.100117285450899</v>
          </cell>
          <cell r="P126">
            <v>0.121521637387537</v>
          </cell>
          <cell r="Q126">
            <v>0.105701202008484</v>
          </cell>
          <cell r="R126">
            <v>7.5250032539223993E-2</v>
          </cell>
          <cell r="S126">
            <v>6.6824599466457996E-2</v>
          </cell>
          <cell r="T126">
            <v>6.3543403200615994E-2</v>
          </cell>
          <cell r="U126">
            <v>0.160152733927407</v>
          </cell>
          <cell r="V126">
            <v>0.15357118218441701</v>
          </cell>
          <cell r="W126">
            <v>0.18073693790412801</v>
          </cell>
          <cell r="X126">
            <v>3.27796766004122E-2</v>
          </cell>
          <cell r="Y126">
            <v>4.09871324684567E-2</v>
          </cell>
          <cell r="Z126">
            <v>5.2061622516873199E-2</v>
          </cell>
          <cell r="AA126">
            <v>3.8402580746070399E-2</v>
          </cell>
          <cell r="AB126">
            <v>4.4062927009983897E-2</v>
          </cell>
          <cell r="AC126">
            <v>5.46396535261525E-2</v>
          </cell>
        </row>
        <row r="127">
          <cell r="C127" t="str">
            <v>2B8c_Ethylene_Dichloride_and_Vinyl_Chloride_Monomer</v>
          </cell>
          <cell r="D127">
            <v>0.92274388630000104</v>
          </cell>
          <cell r="E127">
            <v>0.92274388630000104</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row>
        <row r="128">
          <cell r="C128" t="str">
            <v>2B8d_Ethylene_Oxide</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t="str">
            <v>2B8e_Acrylonitrile</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t="str">
            <v>2B8f_Carbon_black_production</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row>
        <row r="131">
          <cell r="C131" t="str">
            <v>2C1a_Steel</v>
          </cell>
          <cell r="D131">
            <v>137.77742522916435</v>
          </cell>
          <cell r="E131">
            <v>137.77742522916438</v>
          </cell>
          <cell r="F131">
            <v>150.81677079310307</v>
          </cell>
          <cell r="G131">
            <v>188.92265549408742</v>
          </cell>
          <cell r="H131">
            <v>158.24124520355113</v>
          </cell>
          <cell r="I131">
            <v>158.17745315965169</v>
          </cell>
          <cell r="J131">
            <v>117.39191098733231</v>
          </cell>
          <cell r="K131">
            <v>66.661515910067379</v>
          </cell>
          <cell r="L131">
            <v>72.723543581606336</v>
          </cell>
          <cell r="M131">
            <v>108.32256839311562</v>
          </cell>
          <cell r="N131">
            <v>130.70721522070289</v>
          </cell>
          <cell r="O131">
            <v>143.554309178566</v>
          </cell>
          <cell r="P131">
            <v>143.05821164442111</v>
          </cell>
          <cell r="Q131">
            <v>107.55533483308665</v>
          </cell>
          <cell r="R131">
            <v>102.72145872198034</v>
          </cell>
          <cell r="S131">
            <v>112.50824374702174</v>
          </cell>
          <cell r="T131">
            <v>105.6981440075019</v>
          </cell>
          <cell r="U131">
            <v>69.21895800298914</v>
          </cell>
          <cell r="V131">
            <v>70.867751589553166</v>
          </cell>
          <cell r="W131">
            <v>101.75953955888774</v>
          </cell>
          <cell r="X131">
            <v>83.491428110302294</v>
          </cell>
          <cell r="Y131">
            <v>87.923568195367295</v>
          </cell>
          <cell r="Z131">
            <v>83.865868262220758</v>
          </cell>
          <cell r="AA131">
            <v>72.101494672534685</v>
          </cell>
          <cell r="AB131">
            <v>72.430525009467274</v>
          </cell>
          <cell r="AC131">
            <v>66.793829521756663</v>
          </cell>
        </row>
        <row r="132">
          <cell r="C132" t="str">
            <v>2C1b_Pig_iron</v>
          </cell>
          <cell r="D132">
            <v>591.96194702719322</v>
          </cell>
          <cell r="E132">
            <v>591.96194702719322</v>
          </cell>
          <cell r="F132">
            <v>661.97010123236635</v>
          </cell>
          <cell r="G132">
            <v>638.19698652816908</v>
          </cell>
          <cell r="H132">
            <v>840.47279251377847</v>
          </cell>
          <cell r="I132">
            <v>795.17192195079303</v>
          </cell>
          <cell r="J132">
            <v>364.320423828071</v>
          </cell>
          <cell r="K132">
            <v>137.76643917884178</v>
          </cell>
          <cell r="L132">
            <v>432.17621848992565</v>
          </cell>
          <cell r="M132">
            <v>544.80201859582041</v>
          </cell>
          <cell r="N132">
            <v>1083.7090873826003</v>
          </cell>
          <cell r="O132">
            <v>805.11419272252499</v>
          </cell>
          <cell r="P132">
            <v>790.17505081539775</v>
          </cell>
          <cell r="Q132">
            <v>768.42821495087389</v>
          </cell>
          <cell r="R132">
            <v>306.05073938075367</v>
          </cell>
          <cell r="S132">
            <v>819.44916047109291</v>
          </cell>
          <cell r="T132">
            <v>655.22380275927549</v>
          </cell>
          <cell r="U132">
            <v>270.17267286973475</v>
          </cell>
          <cell r="V132">
            <v>1330.3531808107241</v>
          </cell>
          <cell r="W132">
            <v>1224.2708306938396</v>
          </cell>
          <cell r="X132">
            <v>1218.9791749868016</v>
          </cell>
          <cell r="Y132">
            <v>511.43987585323879</v>
          </cell>
          <cell r="Z132">
            <v>619.03210288896651</v>
          </cell>
          <cell r="AA132">
            <v>490.37757316691449</v>
          </cell>
          <cell r="AB132">
            <v>476.88946030363974</v>
          </cell>
          <cell r="AC132">
            <v>440.17986388277092</v>
          </cell>
        </row>
        <row r="133">
          <cell r="C133" t="str">
            <v>2C1d_Sinter</v>
          </cell>
          <cell r="D133">
            <v>1126.0086299648351</v>
          </cell>
          <cell r="E133">
            <v>1126.0086299648351</v>
          </cell>
          <cell r="F133">
            <v>1469.8405665583412</v>
          </cell>
          <cell r="G133">
            <v>1383.1479814315996</v>
          </cell>
          <cell r="H133">
            <v>1584.9952798621055</v>
          </cell>
          <cell r="I133">
            <v>1520.1511417964546</v>
          </cell>
          <cell r="J133">
            <v>1206.6671158180832</v>
          </cell>
          <cell r="K133">
            <v>887.47320201697016</v>
          </cell>
          <cell r="L133">
            <v>1238.5725050365386</v>
          </cell>
          <cell r="M133">
            <v>1212.2419878314056</v>
          </cell>
          <cell r="N133">
            <v>865.90222919472262</v>
          </cell>
          <cell r="O133">
            <v>972.56886480260539</v>
          </cell>
          <cell r="P133">
            <v>925.55707165339936</v>
          </cell>
          <cell r="Q133">
            <v>840.21630203388816</v>
          </cell>
          <cell r="R133">
            <v>534.27001781594151</v>
          </cell>
          <cell r="S133">
            <v>837.29933842079902</v>
          </cell>
          <cell r="T133">
            <v>798.18169279586903</v>
          </cell>
          <cell r="U133">
            <v>638.82570967031643</v>
          </cell>
          <cell r="V133">
            <v>899.21524849422349</v>
          </cell>
          <cell r="W133">
            <v>1068.9863666311671</v>
          </cell>
          <cell r="X133">
            <v>851.01123013898632</v>
          </cell>
          <cell r="Y133">
            <v>767.0220675372633</v>
          </cell>
          <cell r="Z133">
            <v>750.02024670628714</v>
          </cell>
          <cell r="AA133">
            <v>675.93443989584341</v>
          </cell>
          <cell r="AB133">
            <v>757.53336448922153</v>
          </cell>
          <cell r="AC133">
            <v>703.44033560562514</v>
          </cell>
        </row>
        <row r="134">
          <cell r="C134" t="str">
            <v>2C3_Aluminium_Production</v>
          </cell>
          <cell r="D134">
            <v>189.84636742212501</v>
          </cell>
          <cell r="E134">
            <v>189.84636742212501</v>
          </cell>
          <cell r="F134">
            <v>205.269046656667</v>
          </cell>
          <cell r="G134">
            <v>154.34312205759699</v>
          </cell>
          <cell r="H134">
            <v>102.70079929099499</v>
          </cell>
          <cell r="I134">
            <v>159.636193254657</v>
          </cell>
          <cell r="J134">
            <v>217.73829000000001</v>
          </cell>
          <cell r="K134">
            <v>221.42389499999999</v>
          </cell>
          <cell r="L134">
            <v>217.24010000000001</v>
          </cell>
          <cell r="M134">
            <v>227.94086152157601</v>
          </cell>
          <cell r="N134">
            <v>194.50756178197</v>
          </cell>
          <cell r="O134">
            <v>183.29880454379901</v>
          </cell>
          <cell r="P134">
            <v>201.302008809673</v>
          </cell>
          <cell r="Q134">
            <v>157.792784500648</v>
          </cell>
          <cell r="R134">
            <v>125.394693976753</v>
          </cell>
          <cell r="S134">
            <v>0</v>
          </cell>
          <cell r="T134">
            <v>0</v>
          </cell>
          <cell r="U134">
            <v>0</v>
          </cell>
          <cell r="V134">
            <v>0</v>
          </cell>
          <cell r="W134">
            <v>0</v>
          </cell>
          <cell r="X134">
            <v>0</v>
          </cell>
          <cell r="Y134">
            <v>0</v>
          </cell>
          <cell r="Z134">
            <v>0</v>
          </cell>
          <cell r="AA134">
            <v>0</v>
          </cell>
          <cell r="AB134">
            <v>0</v>
          </cell>
          <cell r="AC134">
            <v>0</v>
          </cell>
        </row>
        <row r="135">
          <cell r="C135" t="str">
            <v>2C6_Zinc_Production</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row>
        <row r="136">
          <cell r="C136" t="str">
            <v>2G3b_N2O_from_product_uses:_Other</v>
          </cell>
          <cell r="D136">
            <v>1.6222827966890701</v>
          </cell>
          <cell r="E136">
            <v>1.6222827966890701</v>
          </cell>
          <cell r="F136">
            <v>1.2143708138207401</v>
          </cell>
          <cell r="G136">
            <v>1.0754211538518501</v>
          </cell>
          <cell r="H136">
            <v>1.1320062192023801</v>
          </cell>
          <cell r="I136">
            <v>1.2220416457808501</v>
          </cell>
          <cell r="J136">
            <v>1.76294761642937</v>
          </cell>
          <cell r="K136">
            <v>1.7021910770887301</v>
          </cell>
          <cell r="L136">
            <v>1.6327889374938001</v>
          </cell>
          <cell r="M136">
            <v>1.90058096949699</v>
          </cell>
          <cell r="N136">
            <v>1.7879679277270299</v>
          </cell>
          <cell r="O136">
            <v>1.97314065987035</v>
          </cell>
          <cell r="P136">
            <v>1.87103060065712</v>
          </cell>
          <cell r="Q136">
            <v>1.80301449661876</v>
          </cell>
          <cell r="R136">
            <v>1.8558662074383101</v>
          </cell>
          <cell r="S136">
            <v>1.82746619633117</v>
          </cell>
          <cell r="T136">
            <v>1.6756364696780399</v>
          </cell>
          <cell r="U136">
            <v>1.57873352736263</v>
          </cell>
          <cell r="V136">
            <v>2.0752780594618501</v>
          </cell>
          <cell r="W136">
            <v>2.18155229195935</v>
          </cell>
          <cell r="X136">
            <v>2.2756062335289502</v>
          </cell>
          <cell r="Y136">
            <v>2.0449937836393599</v>
          </cell>
          <cell r="Z136">
            <v>2.1125290900430498</v>
          </cell>
          <cell r="AA136">
            <v>1.99971203771719</v>
          </cell>
          <cell r="AB136">
            <v>2.18386909576668</v>
          </cell>
          <cell r="AC136">
            <v>2.2894666040551401</v>
          </cell>
        </row>
        <row r="137">
          <cell r="C137" t="str">
            <v>2G4_Other_product_manufacture_and_use</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row>
        <row r="138">
          <cell r="D138">
            <v>2646.6555174667915</v>
          </cell>
          <cell r="E138">
            <v>2646.6555174667915</v>
          </cell>
          <cell r="F138">
            <v>2974.0782260395576</v>
          </cell>
          <cell r="G138">
            <v>2906.1299249395124</v>
          </cell>
          <cell r="H138">
            <v>3199.7577108501555</v>
          </cell>
          <cell r="I138">
            <v>3175.0118641415015</v>
          </cell>
          <cell r="J138">
            <v>2417.0962472072879</v>
          </cell>
          <cell r="K138">
            <v>1831.0528321563008</v>
          </cell>
          <cell r="L138">
            <v>2491.0956120087553</v>
          </cell>
          <cell r="M138">
            <v>2633.0533081037152</v>
          </cell>
          <cell r="N138">
            <v>2719.4461342161449</v>
          </cell>
          <cell r="O138">
            <v>2690.7211934837828</v>
          </cell>
          <cell r="P138">
            <v>2664.5243452105042</v>
          </cell>
          <cell r="Q138">
            <v>2383.7815262536319</v>
          </cell>
          <cell r="R138">
            <v>1432.4922020907952</v>
          </cell>
          <cell r="S138">
            <v>2077.2092693970726</v>
          </cell>
          <cell r="T138">
            <v>1939.2810310247087</v>
          </cell>
          <cell r="U138">
            <v>1443.7479484246069</v>
          </cell>
          <cell r="V138">
            <v>2815.6387189349839</v>
          </cell>
          <cell r="W138">
            <v>2998.6344966723877</v>
          </cell>
          <cell r="X138">
            <v>2743.6772429718576</v>
          </cell>
          <cell r="Y138">
            <v>1954.1247664656585</v>
          </cell>
          <cell r="Z138">
            <v>1986.1035273279304</v>
          </cell>
          <cell r="AA138">
            <v>1850.4958057423016</v>
          </cell>
          <cell r="AB138">
            <v>1891.3356647014716</v>
          </cell>
          <cell r="AC138">
            <v>1744.858005664043</v>
          </cell>
        </row>
        <row r="139">
          <cell r="C139" t="str">
            <v>4_Indirect_N2O_Emissions</v>
          </cell>
          <cell r="D139">
            <v>33.467645430000005</v>
          </cell>
          <cell r="E139">
            <v>33.467645430000005</v>
          </cell>
          <cell r="F139">
            <v>30.176655997400001</v>
          </cell>
          <cell r="G139">
            <v>28.111303970400002</v>
          </cell>
          <cell r="H139">
            <v>27.082976358</v>
          </cell>
          <cell r="I139">
            <v>26.163452658000001</v>
          </cell>
          <cell r="J139">
            <v>24.798039812600003</v>
          </cell>
          <cell r="K139">
            <v>24.175929142000001</v>
          </cell>
          <cell r="L139">
            <v>23.4921602748</v>
          </cell>
          <cell r="M139">
            <v>22.802855550999997</v>
          </cell>
          <cell r="N139">
            <v>21.893714320000001</v>
          </cell>
          <cell r="O139">
            <v>21.054713408600001</v>
          </cell>
          <cell r="P139">
            <v>20.649108528999999</v>
          </cell>
          <cell r="Q139">
            <v>20.308599663400003</v>
          </cell>
          <cell r="R139">
            <v>19.745444001600003</v>
          </cell>
          <cell r="S139">
            <v>19.586890836799999</v>
          </cell>
          <cell r="T139">
            <v>19.345755733200001</v>
          </cell>
          <cell r="U139">
            <v>19.335491897999997</v>
          </cell>
          <cell r="V139">
            <v>18.913255668200001</v>
          </cell>
          <cell r="W139">
            <v>18.610417310399999</v>
          </cell>
          <cell r="X139">
            <v>18.176293055999999</v>
          </cell>
          <cell r="Y139">
            <v>17.522509634199999</v>
          </cell>
          <cell r="Z139">
            <v>17.00338484916</v>
          </cell>
          <cell r="AA139">
            <v>16.558408322800002</v>
          </cell>
          <cell r="AB139">
            <v>16.310932554000001</v>
          </cell>
          <cell r="AC139">
            <v>16.132174929600001</v>
          </cell>
        </row>
        <row r="140">
          <cell r="C140" t="str">
            <v>4A_Forest Land_Emissions_from_Drainage</v>
          </cell>
          <cell r="D140">
            <v>16.603064929000002</v>
          </cell>
          <cell r="E140">
            <v>16.603064929000002</v>
          </cell>
          <cell r="F140">
            <v>17.073048155999999</v>
          </cell>
          <cell r="G140">
            <v>17.399896227999999</v>
          </cell>
          <cell r="H140">
            <v>17.504419188</v>
          </cell>
          <cell r="I140">
            <v>17.533364318</v>
          </cell>
          <cell r="J140">
            <v>17.533223843000002</v>
          </cell>
          <cell r="K140">
            <v>17.546101798999999</v>
          </cell>
          <cell r="L140">
            <v>17.553929026999999</v>
          </cell>
          <cell r="M140">
            <v>17.534111937000002</v>
          </cell>
          <cell r="N140">
            <v>17.507490568000001</v>
          </cell>
          <cell r="O140">
            <v>17.480292193</v>
          </cell>
          <cell r="P140">
            <v>17.443738305</v>
          </cell>
          <cell r="Q140">
            <v>17.390943248999999</v>
          </cell>
          <cell r="R140">
            <v>17.350541433</v>
          </cell>
          <cell r="S140">
            <v>17.31309882</v>
          </cell>
          <cell r="T140">
            <v>17.282516633</v>
          </cell>
          <cell r="U140">
            <v>17.269417479000001</v>
          </cell>
          <cell r="V140">
            <v>17.237993337999999</v>
          </cell>
          <cell r="W140">
            <v>17.190834439</v>
          </cell>
          <cell r="X140">
            <v>17.142484479</v>
          </cell>
          <cell r="Y140">
            <v>17.095051360999999</v>
          </cell>
          <cell r="Z140">
            <v>17.047018396999999</v>
          </cell>
          <cell r="AA140">
            <v>17.001306185000001</v>
          </cell>
          <cell r="AB140">
            <v>16.953145956</v>
          </cell>
          <cell r="AC140">
            <v>16.905150498999998</v>
          </cell>
        </row>
        <row r="141">
          <cell r="C141" t="str">
            <v>4A1_ Forest Land remaining Forest Land</v>
          </cell>
          <cell r="D141">
            <v>-1313.5232101473366</v>
          </cell>
          <cell r="E141">
            <v>-1313.5232101473364</v>
          </cell>
          <cell r="F141">
            <v>-1430.792449522</v>
          </cell>
          <cell r="G141">
            <v>-1477.5659898550034</v>
          </cell>
          <cell r="H141">
            <v>-1453.4483317259967</v>
          </cell>
          <cell r="I141">
            <v>-1506.9620941206699</v>
          </cell>
          <cell r="J141">
            <v>-1489.4433844433368</v>
          </cell>
          <cell r="K141">
            <v>-1440.5887285093368</v>
          </cell>
          <cell r="L141">
            <v>-1467.1107573636734</v>
          </cell>
          <cell r="M141">
            <v>-1559.1449721810002</v>
          </cell>
          <cell r="N141">
            <v>-1634.5467495569967</v>
          </cell>
          <cell r="O141">
            <v>-1670.923827308</v>
          </cell>
          <cell r="P141">
            <v>-1691.8246002323401</v>
          </cell>
          <cell r="Q141">
            <v>-1752.5576763633399</v>
          </cell>
          <cell r="R141">
            <v>-1696.8177273286733</v>
          </cell>
          <cell r="S141">
            <v>-1658.7496983990031</v>
          </cell>
          <cell r="T141">
            <v>-1629.0372682920065</v>
          </cell>
          <cell r="U141">
            <v>-1378.5517165106698</v>
          </cell>
          <cell r="V141">
            <v>-1342.1816502596632</v>
          </cell>
          <cell r="W141">
            <v>-1360.1847083109999</v>
          </cell>
          <cell r="X141">
            <v>-1327.9392370210001</v>
          </cell>
          <cell r="Y141">
            <v>-1336.77904812833</v>
          </cell>
          <cell r="Z141">
            <v>-1340.3362279559999</v>
          </cell>
          <cell r="AA141">
            <v>-1331.81818458867</v>
          </cell>
          <cell r="AB141">
            <v>-1372.96026340667</v>
          </cell>
          <cell r="AC141">
            <v>-1311.8823117213365</v>
          </cell>
        </row>
        <row r="142">
          <cell r="C142" t="str">
            <v>4A2_Cropland_converted_to_Forest_Land</v>
          </cell>
          <cell r="D142">
            <v>-11.149318423666699</v>
          </cell>
          <cell r="E142">
            <v>-11.149318423666699</v>
          </cell>
          <cell r="F142">
            <v>-4.4589176006666698</v>
          </cell>
          <cell r="G142">
            <v>-1.05883595566667</v>
          </cell>
          <cell r="H142">
            <v>-0.53225143233332983</v>
          </cell>
          <cell r="I142">
            <v>-7.1053895333339945E-2</v>
          </cell>
          <cell r="J142">
            <v>-0.57169702900000008</v>
          </cell>
          <cell r="K142">
            <v>-1.1058001270000002</v>
          </cell>
          <cell r="L142">
            <v>-1.41983388366667</v>
          </cell>
          <cell r="M142">
            <v>-1.300969585</v>
          </cell>
          <cell r="N142">
            <v>-1.7714114546666699</v>
          </cell>
          <cell r="O142">
            <v>-1.6848657983333399</v>
          </cell>
          <cell r="P142">
            <v>-1.5928862883333401</v>
          </cell>
          <cell r="Q142">
            <v>-1.7014901946666703</v>
          </cell>
          <cell r="R142">
            <v>-1.77316247066667</v>
          </cell>
          <cell r="S142">
            <v>-1.87099400966667</v>
          </cell>
          <cell r="T142">
            <v>-1.3891328623333401</v>
          </cell>
          <cell r="U142">
            <v>-0.13507210633333999</v>
          </cell>
          <cell r="V142">
            <v>-9.0692969333340034E-2</v>
          </cell>
          <cell r="W142">
            <v>-1.0097707109999998</v>
          </cell>
          <cell r="X142">
            <v>-1.7699602563333401</v>
          </cell>
          <cell r="Y142">
            <v>-2.6846078919999998</v>
          </cell>
          <cell r="Z142">
            <v>-2.9152002663333398</v>
          </cell>
          <cell r="AA142">
            <v>-2.6638199036666697</v>
          </cell>
          <cell r="AB142">
            <v>-1.5131800953333399</v>
          </cell>
          <cell r="AC142">
            <v>-1.2985997313333399</v>
          </cell>
        </row>
        <row r="143">
          <cell r="C143" t="str">
            <v>4A2_Grassland_converted_to_Forest_Land</v>
          </cell>
          <cell r="D143">
            <v>-92.793380572000004</v>
          </cell>
          <cell r="E143">
            <v>-92.793380572000004</v>
          </cell>
          <cell r="F143">
            <v>-39.3358404523334</v>
          </cell>
          <cell r="G143">
            <v>-12.788204193333399</v>
          </cell>
          <cell r="H143">
            <v>-5.8901841033334019</v>
          </cell>
          <cell r="I143">
            <v>-1.9339158906667002</v>
          </cell>
          <cell r="J143">
            <v>-6.1369131716667003</v>
          </cell>
          <cell r="K143">
            <v>-7.5601781093333003</v>
          </cell>
          <cell r="L143">
            <v>-10.304904480000001</v>
          </cell>
          <cell r="M143">
            <v>-8.5269866600000004</v>
          </cell>
          <cell r="N143">
            <v>-9.9624099193334015</v>
          </cell>
          <cell r="O143">
            <v>-10.777430402333401</v>
          </cell>
          <cell r="P143">
            <v>-9.9925398509999983</v>
          </cell>
          <cell r="Q143">
            <v>-10.8967662826667</v>
          </cell>
          <cell r="R143">
            <v>-12.128265214999999</v>
          </cell>
          <cell r="S143">
            <v>-14.327156372000001</v>
          </cell>
          <cell r="T143">
            <v>-12.006087577666699</v>
          </cell>
          <cell r="U143">
            <v>-2.243150768333301</v>
          </cell>
          <cell r="V143">
            <v>-2.4174161566667003</v>
          </cell>
          <cell r="W143">
            <v>-8.0322759820000016</v>
          </cell>
          <cell r="X143">
            <v>-12.777067836999999</v>
          </cell>
          <cell r="Y143">
            <v>-17.501679154333402</v>
          </cell>
          <cell r="Z143">
            <v>-17.261327452333401</v>
          </cell>
          <cell r="AA143">
            <v>-13.976937139333298</v>
          </cell>
          <cell r="AB143">
            <v>-10.4433034483333</v>
          </cell>
          <cell r="AC143">
            <v>-6.9813012696666989</v>
          </cell>
        </row>
        <row r="144">
          <cell r="C144" t="str">
            <v>4A2_Land_converted_to_Forest_Land_Emissions_from_Fertilisation</v>
          </cell>
          <cell r="D144">
            <v>0.38985909600000002</v>
          </cell>
          <cell r="E144">
            <v>0.38985909600000002</v>
          </cell>
          <cell r="F144">
            <v>0.188253752</v>
          </cell>
          <cell r="G144">
            <v>7.6504645999999996E-2</v>
          </cell>
          <cell r="H144">
            <v>0.27103606600000002</v>
          </cell>
          <cell r="I144">
            <v>0.39927976999999998</v>
          </cell>
          <cell r="J144">
            <v>0.127106834</v>
          </cell>
          <cell r="K144">
            <v>0.254914266</v>
          </cell>
          <cell r="L144">
            <v>0.102964662</v>
          </cell>
          <cell r="M144">
            <v>0.143217608</v>
          </cell>
          <cell r="N144">
            <v>0.31575037</v>
          </cell>
          <cell r="O144">
            <v>0.15563407600000001</v>
          </cell>
          <cell r="P144">
            <v>0.140595208</v>
          </cell>
          <cell r="Q144">
            <v>0.17312578200000001</v>
          </cell>
          <cell r="R144">
            <v>0.140120196</v>
          </cell>
          <cell r="S144">
            <v>8.3013561999999999E-2</v>
          </cell>
          <cell r="T144">
            <v>9.2819252000000005E-2</v>
          </cell>
          <cell r="U144">
            <v>0.28104320399999999</v>
          </cell>
          <cell r="V144">
            <v>9.8035443999999999E-2</v>
          </cell>
          <cell r="W144">
            <v>0.11111525999999999</v>
          </cell>
          <cell r="X144">
            <v>0.30660594200000002</v>
          </cell>
          <cell r="Y144">
            <v>0.176543544</v>
          </cell>
          <cell r="Z144">
            <v>1.8295948400000001E-2</v>
          </cell>
          <cell r="AA144">
            <v>6.8683934000000002E-2</v>
          </cell>
          <cell r="AB144">
            <v>7.8508099999999997E-2</v>
          </cell>
          <cell r="AC144">
            <v>2.1511875E-2</v>
          </cell>
        </row>
        <row r="145">
          <cell r="C145" t="str">
            <v>4A2_Settlements_converted_to_Forest_Land</v>
          </cell>
          <cell r="D145">
            <v>-4.2388273179999993</v>
          </cell>
          <cell r="E145">
            <v>-4.2388273179999993</v>
          </cell>
          <cell r="F145">
            <v>-1.6572356713333298</v>
          </cell>
          <cell r="G145">
            <v>-0.28945083800000104</v>
          </cell>
          <cell r="H145">
            <v>-1.838575733333403E-2</v>
          </cell>
          <cell r="I145">
            <v>0.152702631333334</v>
          </cell>
          <cell r="J145">
            <v>-0.15148856700000102</v>
          </cell>
          <cell r="K145">
            <v>-0.36472693333333395</v>
          </cell>
          <cell r="L145">
            <v>-0.51902305999999998</v>
          </cell>
          <cell r="M145">
            <v>-0.60459909766666997</v>
          </cell>
          <cell r="N145">
            <v>-0.50226070700000003</v>
          </cell>
          <cell r="O145">
            <v>-0.44631114033333008</v>
          </cell>
          <cell r="P145">
            <v>-0.36958379933333407</v>
          </cell>
          <cell r="Q145">
            <v>-0.47185555366666898</v>
          </cell>
          <cell r="R145">
            <v>-0.57573378533332997</v>
          </cell>
          <cell r="S145">
            <v>-0.71485585166666998</v>
          </cell>
          <cell r="T145">
            <v>-0.53100447133332995</v>
          </cell>
          <cell r="U145">
            <v>0.18573778433333299</v>
          </cell>
          <cell r="V145">
            <v>0.15396948833333296</v>
          </cell>
          <cell r="W145">
            <v>-0.12686837766666803</v>
          </cell>
          <cell r="X145">
            <v>-0.55765446133332985</v>
          </cell>
          <cell r="Y145">
            <v>-1.00193980566667</v>
          </cell>
          <cell r="Z145">
            <v>-0.87161709623333006</v>
          </cell>
          <cell r="AA145">
            <v>-0.96585292329999994</v>
          </cell>
          <cell r="AB145">
            <v>-0.75993693250000005</v>
          </cell>
          <cell r="AC145">
            <v>-0.63241264313333001</v>
          </cell>
        </row>
        <row r="146">
          <cell r="C146" t="str">
            <v>4B1_Cropland Remaining Cropland</v>
          </cell>
          <cell r="D146">
            <v>66.74386266000009</v>
          </cell>
          <cell r="E146">
            <v>66.74386266000009</v>
          </cell>
          <cell r="F146">
            <v>104.367485418333</v>
          </cell>
          <cell r="G146">
            <v>134.349983634333</v>
          </cell>
          <cell r="H146">
            <v>146.29687917000001</v>
          </cell>
          <cell r="I146">
            <v>159.82266740200001</v>
          </cell>
          <cell r="J146">
            <v>174.106664466333</v>
          </cell>
          <cell r="K146">
            <v>182.77347076833399</v>
          </cell>
          <cell r="L146">
            <v>195.412999494334</v>
          </cell>
          <cell r="M146">
            <v>198.56924035500001</v>
          </cell>
          <cell r="N146">
            <v>204.86083180399999</v>
          </cell>
          <cell r="O146">
            <v>210.444190559334</v>
          </cell>
          <cell r="P146">
            <v>210.34454471633398</v>
          </cell>
          <cell r="Q146">
            <v>211.764501595334</v>
          </cell>
          <cell r="R146">
            <v>217.42934244</v>
          </cell>
          <cell r="S146">
            <v>214.073804639</v>
          </cell>
          <cell r="T146">
            <v>212.630318624334</v>
          </cell>
          <cell r="U146">
            <v>213.73705073799999</v>
          </cell>
          <cell r="V146">
            <v>214.26845816033401</v>
          </cell>
          <cell r="W146">
            <v>208.411375995334</v>
          </cell>
          <cell r="X146">
            <v>205.39227159199999</v>
          </cell>
          <cell r="Y146">
            <v>205.642965742667</v>
          </cell>
          <cell r="Z146">
            <v>200.95163480899998</v>
          </cell>
          <cell r="AA146">
            <v>197.58531315799999</v>
          </cell>
          <cell r="AB146">
            <v>191.78891346833399</v>
          </cell>
          <cell r="AC146">
            <v>188.62016277699999</v>
          </cell>
        </row>
        <row r="147">
          <cell r="C147" t="str">
            <v>4B2_Forest_Land_converted_to_Cropland</v>
          </cell>
          <cell r="D147">
            <v>19.4307207403333</v>
          </cell>
          <cell r="E147">
            <v>19.4307207403333</v>
          </cell>
          <cell r="F147">
            <v>12.7286773553333</v>
          </cell>
          <cell r="G147">
            <v>8.7007025163333402</v>
          </cell>
          <cell r="H147">
            <v>8.3880570646666701</v>
          </cell>
          <cell r="I147">
            <v>7.9863012656666701</v>
          </cell>
          <cell r="J147">
            <v>6.4077271240000098</v>
          </cell>
          <cell r="K147">
            <v>5.2812938669999996</v>
          </cell>
          <cell r="L147">
            <v>4.0727475996666698</v>
          </cell>
          <cell r="M147">
            <v>2.5946764793333399</v>
          </cell>
          <cell r="N147">
            <v>2.0886615009999998</v>
          </cell>
          <cell r="O147">
            <v>0.98856793233333395</v>
          </cell>
          <cell r="P147">
            <v>0.95304563766666806</v>
          </cell>
          <cell r="Q147">
            <v>0.91879946166666704</v>
          </cell>
          <cell r="R147">
            <v>0</v>
          </cell>
          <cell r="S147">
            <v>0</v>
          </cell>
          <cell r="T147">
            <v>0</v>
          </cell>
          <cell r="U147">
            <v>0</v>
          </cell>
          <cell r="V147">
            <v>0</v>
          </cell>
          <cell r="W147">
            <v>0</v>
          </cell>
          <cell r="X147">
            <v>0</v>
          </cell>
          <cell r="Y147">
            <v>0</v>
          </cell>
          <cell r="Z147">
            <v>0</v>
          </cell>
          <cell r="AA147">
            <v>0</v>
          </cell>
          <cell r="AB147">
            <v>0</v>
          </cell>
          <cell r="AC147">
            <v>0</v>
          </cell>
        </row>
        <row r="148">
          <cell r="C148" t="str">
            <v>4B2_Grassland_converted_to_Cropland</v>
          </cell>
          <cell r="D148">
            <v>982.62200052466801</v>
          </cell>
          <cell r="E148">
            <v>982.62200052466801</v>
          </cell>
          <cell r="F148">
            <v>902.07351807866701</v>
          </cell>
          <cell r="G148">
            <v>840.82417594600111</v>
          </cell>
          <cell r="H148">
            <v>793.07098000100098</v>
          </cell>
          <cell r="I148">
            <v>754.94859239933396</v>
          </cell>
          <cell r="J148">
            <v>701.07550629600098</v>
          </cell>
          <cell r="K148">
            <v>674.77397114166706</v>
          </cell>
          <cell r="L148">
            <v>664.923402304001</v>
          </cell>
          <cell r="M148">
            <v>619.08828483600098</v>
          </cell>
          <cell r="N148">
            <v>591.224856727001</v>
          </cell>
          <cell r="O148">
            <v>565.644603813667</v>
          </cell>
          <cell r="P148">
            <v>547.17105915466698</v>
          </cell>
          <cell r="Q148">
            <v>540.79978453299998</v>
          </cell>
          <cell r="R148">
            <v>548.27136795933404</v>
          </cell>
          <cell r="S148">
            <v>550.17323403333398</v>
          </cell>
          <cell r="T148">
            <v>530.26823318633399</v>
          </cell>
          <cell r="U148">
            <v>530.83173157733404</v>
          </cell>
          <cell r="V148">
            <v>502.54473695000001</v>
          </cell>
          <cell r="W148">
            <v>502.95689554933404</v>
          </cell>
          <cell r="X148">
            <v>490.86423690066704</v>
          </cell>
          <cell r="Y148">
            <v>473.38870576433402</v>
          </cell>
          <cell r="Z148">
            <v>474.27860434933399</v>
          </cell>
          <cell r="AA148">
            <v>475.50815575133402</v>
          </cell>
          <cell r="AB148">
            <v>477.068132780334</v>
          </cell>
          <cell r="AC148">
            <v>467.965105085</v>
          </cell>
        </row>
        <row r="149">
          <cell r="C149" t="str">
            <v>4B2_Settlements_converted_to_Cropland</v>
          </cell>
          <cell r="D149">
            <v>-25.9259671036667</v>
          </cell>
          <cell r="E149">
            <v>-25.9259671036667</v>
          </cell>
          <cell r="F149">
            <v>-23.9685384986667</v>
          </cell>
          <cell r="G149">
            <v>-25.785128471666699</v>
          </cell>
          <cell r="H149">
            <v>-23.049467045</v>
          </cell>
          <cell r="I149">
            <v>-20.588016955000001</v>
          </cell>
          <cell r="J149">
            <v>-23.9839311873334</v>
          </cell>
          <cell r="K149">
            <v>-20.100606892666701</v>
          </cell>
          <cell r="L149">
            <v>-20.491629509999999</v>
          </cell>
          <cell r="M149">
            <v>-18.547759362000001</v>
          </cell>
          <cell r="N149">
            <v>-15.004383141</v>
          </cell>
          <cell r="O149">
            <v>-19.936319333333401</v>
          </cell>
          <cell r="P149">
            <v>-15.588582951333301</v>
          </cell>
          <cell r="Q149">
            <v>-20.489270934</v>
          </cell>
          <cell r="R149">
            <v>-19.262879907333399</v>
          </cell>
          <cell r="S149">
            <v>-17.4349224426667</v>
          </cell>
          <cell r="T149">
            <v>-13.785777445000001</v>
          </cell>
          <cell r="U149">
            <v>-14.927535931</v>
          </cell>
          <cell r="V149">
            <v>-15.274578978999999</v>
          </cell>
          <cell r="W149">
            <v>-12.8473147073333</v>
          </cell>
          <cell r="X149">
            <v>-12.078754875</v>
          </cell>
          <cell r="Y149">
            <v>-9.9254567316666709</v>
          </cell>
          <cell r="Z149">
            <v>-11.032135436666699</v>
          </cell>
          <cell r="AA149">
            <v>-7.6394874930000096</v>
          </cell>
          <cell r="AB149">
            <v>-11.057962974666699</v>
          </cell>
          <cell r="AC149">
            <v>-13.713542160999999</v>
          </cell>
        </row>
        <row r="150">
          <cell r="C150" t="str">
            <v>4C_Grassland_Emissions_from_Drainage</v>
          </cell>
          <cell r="D150">
            <v>110.674637479</v>
          </cell>
          <cell r="E150">
            <v>110.674637479</v>
          </cell>
          <cell r="F150">
            <v>110.169914409</v>
          </cell>
          <cell r="G150">
            <v>109.85477787100001</v>
          </cell>
          <cell r="H150">
            <v>109.742856882</v>
          </cell>
          <cell r="I150">
            <v>109.3333272014</v>
          </cell>
          <cell r="J150">
            <v>108.95381654980001</v>
          </cell>
          <cell r="K150">
            <v>108.55794242120001</v>
          </cell>
          <cell r="L150">
            <v>108.16566532399999</v>
          </cell>
          <cell r="M150">
            <v>107.816436467</v>
          </cell>
          <cell r="N150">
            <v>107.474422519</v>
          </cell>
          <cell r="O150">
            <v>107.132232867</v>
          </cell>
          <cell r="P150">
            <v>106.78699469599999</v>
          </cell>
          <cell r="Q150">
            <v>106.4644073</v>
          </cell>
          <cell r="R150">
            <v>106.126406991</v>
          </cell>
          <cell r="S150">
            <v>105.77501292299999</v>
          </cell>
          <cell r="T150">
            <v>105.43679121</v>
          </cell>
          <cell r="U150">
            <v>105.107474791</v>
          </cell>
          <cell r="V150">
            <v>104.76820920300001</v>
          </cell>
          <cell r="W150">
            <v>104.42896849099999</v>
          </cell>
          <cell r="X150">
            <v>104.08993093700001</v>
          </cell>
          <cell r="Y150">
            <v>103.75177044600001</v>
          </cell>
          <cell r="Z150">
            <v>103.413543972</v>
          </cell>
          <cell r="AA150">
            <v>103.075251642</v>
          </cell>
          <cell r="AB150">
            <v>102.736893004</v>
          </cell>
          <cell r="AC150">
            <v>102.15106833</v>
          </cell>
        </row>
        <row r="151">
          <cell r="C151" t="str">
            <v>4C1_Grassland Remaining Grassland</v>
          </cell>
          <cell r="D151">
            <v>15.734280790666601</v>
          </cell>
          <cell r="E151">
            <v>15.734280790666601</v>
          </cell>
          <cell r="F151">
            <v>-38.654485849333398</v>
          </cell>
          <cell r="G151">
            <v>-93.187040901333489</v>
          </cell>
          <cell r="H151">
            <v>163.19349704033399</v>
          </cell>
          <cell r="I151">
            <v>135.48653308166698</v>
          </cell>
          <cell r="J151">
            <v>107.403590149667</v>
          </cell>
          <cell r="K151">
            <v>83.225066869666804</v>
          </cell>
          <cell r="L151">
            <v>74.799923190333402</v>
          </cell>
          <cell r="M151">
            <v>43.908034291333401</v>
          </cell>
          <cell r="N151">
            <v>29.849431229333398</v>
          </cell>
          <cell r="O151">
            <v>14.644579153999999</v>
          </cell>
          <cell r="P151">
            <v>5.9250437790000134</v>
          </cell>
          <cell r="Q151">
            <v>-16.002488665000001</v>
          </cell>
          <cell r="R151">
            <v>-27.722785591000001</v>
          </cell>
          <cell r="S151">
            <v>-29.134565573333404</v>
          </cell>
          <cell r="T151">
            <v>-37.1845393066667</v>
          </cell>
          <cell r="U151">
            <v>-48.588643826000101</v>
          </cell>
          <cell r="V151">
            <v>-57.328712891000002</v>
          </cell>
          <cell r="W151">
            <v>-63.979423155666694</v>
          </cell>
          <cell r="X151">
            <v>-71.112691320333397</v>
          </cell>
          <cell r="Y151">
            <v>-73.357337908666693</v>
          </cell>
          <cell r="Z151">
            <v>-73.593081632999997</v>
          </cell>
          <cell r="AA151">
            <v>-76.270745516333392</v>
          </cell>
          <cell r="AB151">
            <v>-80.102477405000101</v>
          </cell>
          <cell r="AC151">
            <v>-81.214681186333394</v>
          </cell>
        </row>
        <row r="152">
          <cell r="C152" t="str">
            <v>4C2_Cropland_converted_to_Grassland</v>
          </cell>
          <cell r="D152">
            <v>-427.111711114</v>
          </cell>
          <cell r="E152">
            <v>-427.111711114</v>
          </cell>
          <cell r="F152">
            <v>-415.86317761633399</v>
          </cell>
          <cell r="G152">
            <v>-377.32393762800001</v>
          </cell>
          <cell r="H152">
            <v>-359.827443921</v>
          </cell>
          <cell r="I152">
            <v>-333.03571505600002</v>
          </cell>
          <cell r="J152">
            <v>-312.10877790033402</v>
          </cell>
          <cell r="K152">
            <v>-295.97849950900002</v>
          </cell>
          <cell r="L152">
            <v>-272.45388820833398</v>
          </cell>
          <cell r="M152">
            <v>-255.09421845966699</v>
          </cell>
          <cell r="N152">
            <v>-238.02979684733401</v>
          </cell>
          <cell r="O152">
            <v>-228.770379933334</v>
          </cell>
          <cell r="P152">
            <v>-225.63262141933399</v>
          </cell>
          <cell r="Q152">
            <v>-201.59717255699999</v>
          </cell>
          <cell r="R152">
            <v>-198.01595788700001</v>
          </cell>
          <cell r="S152">
            <v>-185.214468820333</v>
          </cell>
          <cell r="T152">
            <v>-185.026766598667</v>
          </cell>
          <cell r="U152">
            <v>-167.61904031033399</v>
          </cell>
          <cell r="V152">
            <v>-176.022102527333</v>
          </cell>
          <cell r="W152">
            <v>-161.119403976667</v>
          </cell>
          <cell r="X152">
            <v>-154.39193831966699</v>
          </cell>
          <cell r="Y152">
            <v>-157.691126145667</v>
          </cell>
          <cell r="Z152">
            <v>-158.46421683766701</v>
          </cell>
          <cell r="AA152">
            <v>-161.012629506667</v>
          </cell>
          <cell r="AB152">
            <v>-150.69719798466701</v>
          </cell>
          <cell r="AC152">
            <v>-151.50382775</v>
          </cell>
        </row>
        <row r="153">
          <cell r="C153" t="str">
            <v>4C2_Forest_Land_converted_to_Grassland</v>
          </cell>
          <cell r="D153">
            <v>19.629821392000039</v>
          </cell>
          <cell r="E153">
            <v>19.629821392000039</v>
          </cell>
          <cell r="F153">
            <v>16.135345809</v>
          </cell>
          <cell r="G153">
            <v>13.831913628000001</v>
          </cell>
          <cell r="H153">
            <v>12.248162390333349</v>
          </cell>
          <cell r="I153">
            <v>86.3264261843334</v>
          </cell>
          <cell r="J153">
            <v>69.892791436666698</v>
          </cell>
          <cell r="K153">
            <v>39.773915576333394</v>
          </cell>
          <cell r="L153">
            <v>39.939205184000002</v>
          </cell>
          <cell r="M153">
            <v>64.779034320000108</v>
          </cell>
          <cell r="N153">
            <v>73.245664688666807</v>
          </cell>
          <cell r="O153">
            <v>71.62585218000001</v>
          </cell>
          <cell r="P153">
            <v>46.738410216333399</v>
          </cell>
          <cell r="Q153">
            <v>98.916380264666699</v>
          </cell>
          <cell r="R153">
            <v>65.049763197999994</v>
          </cell>
          <cell r="S153">
            <v>34.582732043666695</v>
          </cell>
          <cell r="T153">
            <v>66.914254428666695</v>
          </cell>
          <cell r="U153">
            <v>89.456952760666809</v>
          </cell>
          <cell r="V153">
            <v>66.40488399633341</v>
          </cell>
          <cell r="W153">
            <v>67.411191217666698</v>
          </cell>
          <cell r="X153">
            <v>68.553540679666796</v>
          </cell>
          <cell r="Y153">
            <v>71.515788975333408</v>
          </cell>
          <cell r="Z153">
            <v>72.202106930000099</v>
          </cell>
          <cell r="AA153">
            <v>72.970805592333406</v>
          </cell>
          <cell r="AB153">
            <v>73.664631753000094</v>
          </cell>
          <cell r="AC153">
            <v>73.8667685803334</v>
          </cell>
        </row>
        <row r="154">
          <cell r="C154" t="str">
            <v>4C2_Settlements_converted_to_Grassland</v>
          </cell>
          <cell r="D154">
            <v>-84.713369620000094</v>
          </cell>
          <cell r="E154">
            <v>-84.713369620000094</v>
          </cell>
          <cell r="F154">
            <v>-85.404555837333405</v>
          </cell>
          <cell r="G154">
            <v>-77.465627800000107</v>
          </cell>
          <cell r="H154">
            <v>-80.938759095333396</v>
          </cell>
          <cell r="I154">
            <v>-81.623298493000107</v>
          </cell>
          <cell r="J154">
            <v>-77.572322435666706</v>
          </cell>
          <cell r="K154">
            <v>-84.103595326666706</v>
          </cell>
          <cell r="L154">
            <v>-86.561998724666793</v>
          </cell>
          <cell r="M154">
            <v>-80.580686435333405</v>
          </cell>
          <cell r="N154">
            <v>-86.136891107666798</v>
          </cell>
          <cell r="O154">
            <v>-91.185584871333404</v>
          </cell>
          <cell r="P154">
            <v>-84.911644180000096</v>
          </cell>
          <cell r="Q154">
            <v>-82.8268315086667</v>
          </cell>
          <cell r="R154">
            <v>-80.055541533000095</v>
          </cell>
          <cell r="S154">
            <v>-83.665809351666795</v>
          </cell>
          <cell r="T154">
            <v>-82.093483178666801</v>
          </cell>
          <cell r="U154">
            <v>-82.265326847000097</v>
          </cell>
          <cell r="V154">
            <v>-85.617777967333396</v>
          </cell>
          <cell r="W154">
            <v>-82.808835604000095</v>
          </cell>
          <cell r="X154">
            <v>-80.437960317000105</v>
          </cell>
          <cell r="Y154">
            <v>-85.985592396000101</v>
          </cell>
          <cell r="Z154">
            <v>-84.393044710333399</v>
          </cell>
          <cell r="AA154">
            <v>-80.424754707000105</v>
          </cell>
          <cell r="AB154">
            <v>-79.900957268000099</v>
          </cell>
          <cell r="AC154">
            <v>-82.785617409000096</v>
          </cell>
        </row>
        <row r="155">
          <cell r="C155" t="str">
            <v>4D_Wetlands_Emissions_from_Drainage</v>
          </cell>
          <cell r="D155">
            <v>76.649846199999999</v>
          </cell>
          <cell r="E155">
            <v>76.649846199999999</v>
          </cell>
          <cell r="F155">
            <v>76.649846199999999</v>
          </cell>
          <cell r="G155">
            <v>76.649846199999999</v>
          </cell>
          <cell r="H155">
            <v>76.649846199999999</v>
          </cell>
          <cell r="I155">
            <v>76.735459784399993</v>
          </cell>
          <cell r="J155">
            <v>76.821073393800006</v>
          </cell>
          <cell r="K155">
            <v>76.9066869782</v>
          </cell>
          <cell r="L155">
            <v>76.992300562599993</v>
          </cell>
          <cell r="M155">
            <v>77.077914146999987</v>
          </cell>
          <cell r="N155">
            <v>77.163527756400001</v>
          </cell>
          <cell r="O155">
            <v>77.249141340799994</v>
          </cell>
          <cell r="P155">
            <v>77.334754925199988</v>
          </cell>
          <cell r="Q155">
            <v>77.420368534600001</v>
          </cell>
          <cell r="R155">
            <v>77.505982118999995</v>
          </cell>
          <cell r="S155">
            <v>77.591595703400003</v>
          </cell>
          <cell r="T155">
            <v>77.677209287800011</v>
          </cell>
          <cell r="U155">
            <v>77.762822897199996</v>
          </cell>
          <cell r="V155">
            <v>77.848436481600004</v>
          </cell>
          <cell r="W155">
            <v>77.934050065999998</v>
          </cell>
          <cell r="X155">
            <v>78.019663675400011</v>
          </cell>
          <cell r="Y155">
            <v>78.105277259800005</v>
          </cell>
          <cell r="Z155">
            <v>78.190890844199998</v>
          </cell>
          <cell r="AA155">
            <v>78.276504428600006</v>
          </cell>
          <cell r="AB155">
            <v>78.362118038000006</v>
          </cell>
          <cell r="AC155">
            <v>78.695131412999999</v>
          </cell>
        </row>
        <row r="156">
          <cell r="C156" t="str">
            <v>4D1_Wetlands remaining wetlands</v>
          </cell>
          <cell r="D156">
            <v>-79.580674543333402</v>
          </cell>
          <cell r="E156">
            <v>-79.580674543333402</v>
          </cell>
          <cell r="F156">
            <v>-79.580674543333402</v>
          </cell>
          <cell r="G156">
            <v>-79.580674543333402</v>
          </cell>
          <cell r="H156">
            <v>-79.580674543333402</v>
          </cell>
          <cell r="I156">
            <v>-79.580674543333402</v>
          </cell>
          <cell r="J156">
            <v>-79.580674543333402</v>
          </cell>
          <cell r="K156">
            <v>-79.580674543333402</v>
          </cell>
          <cell r="L156">
            <v>-79.580674543333402</v>
          </cell>
          <cell r="M156">
            <v>-79.580674543333402</v>
          </cell>
          <cell r="N156">
            <v>-79.580674543333402</v>
          </cell>
          <cell r="O156">
            <v>-79.580674543333402</v>
          </cell>
          <cell r="P156">
            <v>-79.580674543333402</v>
          </cell>
          <cell r="Q156">
            <v>-79.580674543333402</v>
          </cell>
          <cell r="R156">
            <v>-79.580674543333402</v>
          </cell>
          <cell r="S156">
            <v>-79.580674543333402</v>
          </cell>
          <cell r="T156">
            <v>-79.580674543333402</v>
          </cell>
          <cell r="U156">
            <v>-79.580674543333402</v>
          </cell>
          <cell r="V156">
            <v>-79.580674543333402</v>
          </cell>
          <cell r="W156">
            <v>-79.580674543333402</v>
          </cell>
          <cell r="X156">
            <v>-79.580674543333402</v>
          </cell>
          <cell r="Y156">
            <v>-79.580674543333402</v>
          </cell>
          <cell r="Z156">
            <v>-79.580674543333402</v>
          </cell>
          <cell r="AA156">
            <v>-79.580674543333402</v>
          </cell>
          <cell r="AB156">
            <v>-79.580674543333402</v>
          </cell>
          <cell r="AC156">
            <v>-78.957815662000101</v>
          </cell>
        </row>
        <row r="157">
          <cell r="C157" t="str">
            <v>4D2_Forest_Land_converted_to_Wetlands</v>
          </cell>
          <cell r="D157">
            <v>0</v>
          </cell>
          <cell r="E157">
            <v>0</v>
          </cell>
          <cell r="F157">
            <v>0</v>
          </cell>
          <cell r="G157">
            <v>0</v>
          </cell>
          <cell r="H157">
            <v>0</v>
          </cell>
          <cell r="I157">
            <v>3.6893118130000002</v>
          </cell>
          <cell r="J157">
            <v>3.7932916156666701</v>
          </cell>
          <cell r="K157">
            <v>3.8976674990000002</v>
          </cell>
          <cell r="L157">
            <v>4.001899935</v>
          </cell>
          <cell r="M157">
            <v>4.1051280673333403</v>
          </cell>
          <cell r="N157">
            <v>4.2066556656666698</v>
          </cell>
          <cell r="O157">
            <v>4.3073311563333396</v>
          </cell>
          <cell r="P157">
            <v>4.4074096403333396</v>
          </cell>
          <cell r="Q157">
            <v>4.5071090386666697</v>
          </cell>
          <cell r="R157">
            <v>4.6062602226666698</v>
          </cell>
          <cell r="S157">
            <v>4.7051134899999996</v>
          </cell>
          <cell r="T157">
            <v>4.8025638906666703</v>
          </cell>
          <cell r="U157">
            <v>4.8733091696666699</v>
          </cell>
          <cell r="V157">
            <v>4.9446327223333402</v>
          </cell>
          <cell r="W157">
            <v>5.0135676690000004</v>
          </cell>
          <cell r="X157">
            <v>5.0596339456666701</v>
          </cell>
          <cell r="Y157">
            <v>5.1031240700000096</v>
          </cell>
          <cell r="Z157">
            <v>5.1452557969999999</v>
          </cell>
          <cell r="AA157">
            <v>5.1860784726666704</v>
          </cell>
          <cell r="AB157">
            <v>5.2260583760000001</v>
          </cell>
          <cell r="AC157">
            <v>5.2589115333333396</v>
          </cell>
        </row>
        <row r="158">
          <cell r="C158" t="str">
            <v>4D2_Grassland_converted_to_Wetlands_Flooded_Land</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row>
        <row r="159">
          <cell r="C159" t="str">
            <v>4D2_Land converted to Wetlands</v>
          </cell>
          <cell r="D159">
            <v>0</v>
          </cell>
          <cell r="E159">
            <v>0</v>
          </cell>
          <cell r="F159">
            <v>0</v>
          </cell>
          <cell r="G159">
            <v>0</v>
          </cell>
          <cell r="H159">
            <v>0</v>
          </cell>
          <cell r="I159">
            <v>2.3621711273333399</v>
          </cell>
          <cell r="J159">
            <v>2.4245407489999997</v>
          </cell>
          <cell r="K159">
            <v>2.4871643056666697</v>
          </cell>
          <cell r="L159">
            <v>2.5496960446666699</v>
          </cell>
          <cell r="M159">
            <v>2.6115835226666704</v>
          </cell>
          <cell r="N159">
            <v>2.6723801683333397</v>
          </cell>
          <cell r="O159">
            <v>2.7326300803333403</v>
          </cell>
          <cell r="P159">
            <v>2.7924971643333398</v>
          </cell>
          <cell r="Q159">
            <v>2.8521210560000001</v>
          </cell>
          <cell r="R159">
            <v>2.9113935470000003</v>
          </cell>
          <cell r="S159">
            <v>2.9704746953333396</v>
          </cell>
          <cell r="T159">
            <v>3.0286561536666703</v>
          </cell>
          <cell r="U159">
            <v>3.06970733266667</v>
          </cell>
          <cell r="V159">
            <v>3.1111298549999997</v>
          </cell>
          <cell r="W159">
            <v>3.1510198730000005</v>
          </cell>
          <cell r="X159">
            <v>3.176241171</v>
          </cell>
          <cell r="Y159">
            <v>3.1998098730000004</v>
          </cell>
          <cell r="Z159">
            <v>3.2225070523333397</v>
          </cell>
          <cell r="AA159">
            <v>3.2443647819999999</v>
          </cell>
          <cell r="AB159">
            <v>3.2656818323333399</v>
          </cell>
          <cell r="AC159">
            <v>3.2867553653333403</v>
          </cell>
        </row>
        <row r="160">
          <cell r="C160" t="str">
            <v>4D2_Land_converted_to_Wetlands_Peat_Extraction</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row>
        <row r="161">
          <cell r="C161" t="str">
            <v>4E_Settlements_Emissions_from_Drainage</v>
          </cell>
          <cell r="D161">
            <v>0.14928039879999999</v>
          </cell>
          <cell r="E161">
            <v>0.14928039879999999</v>
          </cell>
          <cell r="F161">
            <v>0.14349265519999999</v>
          </cell>
          <cell r="G161">
            <v>0.138957092</v>
          </cell>
          <cell r="H161">
            <v>0.13997615520000001</v>
          </cell>
          <cell r="I161">
            <v>0.1408265766</v>
          </cell>
          <cell r="J161">
            <v>0.14109046659999999</v>
          </cell>
          <cell r="K161">
            <v>0.13942462059999999</v>
          </cell>
          <cell r="L161">
            <v>0.13969067499999999</v>
          </cell>
          <cell r="M161">
            <v>0.139963263</v>
          </cell>
          <cell r="N161">
            <v>0.14166867020000001</v>
          </cell>
          <cell r="O161">
            <v>0.14328743199999999</v>
          </cell>
          <cell r="P161">
            <v>0.1448755306</v>
          </cell>
          <cell r="Q161">
            <v>0.1486235132</v>
          </cell>
          <cell r="R161">
            <v>0.14961236320000001</v>
          </cell>
          <cell r="S161">
            <v>0.15267888060000001</v>
          </cell>
          <cell r="T161">
            <v>0.15429517800000001</v>
          </cell>
          <cell r="U161">
            <v>0.156234287</v>
          </cell>
          <cell r="V161">
            <v>0.15841343620000001</v>
          </cell>
          <cell r="W161">
            <v>0.16059479499999998</v>
          </cell>
          <cell r="X161">
            <v>0.1625713104</v>
          </cell>
          <cell r="Y161">
            <v>0.16476905559999999</v>
          </cell>
          <cell r="Z161">
            <v>0.16696112200000002</v>
          </cell>
          <cell r="AA161">
            <v>0.16914753459999998</v>
          </cell>
          <cell r="AB161">
            <v>0.17132818859999999</v>
          </cell>
          <cell r="AC161">
            <v>0.17350313880000001</v>
          </cell>
        </row>
        <row r="162">
          <cell r="C162" t="str">
            <v>4E1_Settlements remaining settlements</v>
          </cell>
          <cell r="D162">
            <v>159.811379915</v>
          </cell>
          <cell r="E162">
            <v>159.811379915</v>
          </cell>
          <cell r="F162">
            <v>169.133475550333</v>
          </cell>
          <cell r="G162">
            <v>179.602541129</v>
          </cell>
          <cell r="H162">
            <v>186.563897322</v>
          </cell>
          <cell r="I162">
            <v>196.85543423533298</v>
          </cell>
          <cell r="J162">
            <v>202.26144003666698</v>
          </cell>
          <cell r="K162">
            <v>208.51063010066702</v>
          </cell>
          <cell r="L162">
            <v>209.63270153466701</v>
          </cell>
          <cell r="M162">
            <v>206.79881844300002</v>
          </cell>
          <cell r="N162">
            <v>206.50649375099999</v>
          </cell>
          <cell r="O162">
            <v>214.17848864433401</v>
          </cell>
          <cell r="P162">
            <v>211.07731680699999</v>
          </cell>
          <cell r="Q162">
            <v>210.57181314100001</v>
          </cell>
          <cell r="R162">
            <v>208.98053449699998</v>
          </cell>
          <cell r="S162">
            <v>207.80971184933401</v>
          </cell>
          <cell r="T162">
            <v>206.57968596133401</v>
          </cell>
          <cell r="U162">
            <v>209.15409645733402</v>
          </cell>
          <cell r="V162">
            <v>202.69176562433398</v>
          </cell>
          <cell r="W162">
            <v>202.72261185600001</v>
          </cell>
          <cell r="X162">
            <v>197.04430879333398</v>
          </cell>
          <cell r="Y162">
            <v>190.773683315</v>
          </cell>
          <cell r="Z162">
            <v>193.14039985999997</v>
          </cell>
          <cell r="AA162">
            <v>185.07847892066701</v>
          </cell>
          <cell r="AB162">
            <v>180.411495024</v>
          </cell>
          <cell r="AC162">
            <v>176.78145325633301</v>
          </cell>
        </row>
        <row r="163">
          <cell r="C163" t="str">
            <v>4E2_Cropland_converted_to_Settlements</v>
          </cell>
          <cell r="D163">
            <v>61.603499092333401</v>
          </cell>
          <cell r="E163">
            <v>61.603499092333401</v>
          </cell>
          <cell r="F163">
            <v>65.88691825700009</v>
          </cell>
          <cell r="G163">
            <v>57.990371229333398</v>
          </cell>
          <cell r="H163">
            <v>55.993270425666701</v>
          </cell>
          <cell r="I163">
            <v>55.598209335666695</v>
          </cell>
          <cell r="J163">
            <v>46.989552844999999</v>
          </cell>
          <cell r="K163">
            <v>43.500833513000003</v>
          </cell>
          <cell r="L163">
            <v>41.348129125666702</v>
          </cell>
          <cell r="M163">
            <v>41.524316512333399</v>
          </cell>
          <cell r="N163">
            <v>39.761811236999996</v>
          </cell>
          <cell r="O163">
            <v>38.142179471333399</v>
          </cell>
          <cell r="P163">
            <v>35.753212652999999</v>
          </cell>
          <cell r="Q163">
            <v>37.287731311666697</v>
          </cell>
          <cell r="R163">
            <v>33.585880680666698</v>
          </cell>
          <cell r="S163">
            <v>36.780885739333399</v>
          </cell>
          <cell r="T163">
            <v>31.357806976666698</v>
          </cell>
          <cell r="U163">
            <v>35.066952934999996</v>
          </cell>
          <cell r="V163">
            <v>33.815099123666698</v>
          </cell>
          <cell r="W163">
            <v>33.033078541333396</v>
          </cell>
          <cell r="X163">
            <v>32.670396623000002</v>
          </cell>
          <cell r="Y163">
            <v>33.439114953999997</v>
          </cell>
          <cell r="Z163">
            <v>32.699546321666702</v>
          </cell>
          <cell r="AA163">
            <v>29.212340151666698</v>
          </cell>
          <cell r="AB163">
            <v>23.5354524663334</v>
          </cell>
          <cell r="AC163">
            <v>25.298997345666699</v>
          </cell>
        </row>
        <row r="164">
          <cell r="C164" t="str">
            <v>4E2_Forest_Land_converted_to_Settlements</v>
          </cell>
          <cell r="D164">
            <v>84.234873494000098</v>
          </cell>
          <cell r="E164">
            <v>84.234873494000098</v>
          </cell>
          <cell r="F164">
            <v>61.605163598333363</v>
          </cell>
          <cell r="G164">
            <v>51.546553041000003</v>
          </cell>
          <cell r="H164">
            <v>71.654072219333415</v>
          </cell>
          <cell r="I164">
            <v>61.62304253333334</v>
          </cell>
          <cell r="J164">
            <v>59.990757191333373</v>
          </cell>
          <cell r="K164">
            <v>37.933722663000076</v>
          </cell>
          <cell r="L164">
            <v>32.553028504000032</v>
          </cell>
          <cell r="M164">
            <v>32.774390972666701</v>
          </cell>
          <cell r="N164">
            <v>54.712537362000084</v>
          </cell>
          <cell r="O164">
            <v>50.766838344666681</v>
          </cell>
          <cell r="P164">
            <v>44.002484224666745</v>
          </cell>
          <cell r="Q164">
            <v>70.685721753999999</v>
          </cell>
          <cell r="R164">
            <v>32.632252335666742</v>
          </cell>
          <cell r="S164">
            <v>61.493757004333396</v>
          </cell>
          <cell r="T164">
            <v>42.856689114666743</v>
          </cell>
          <cell r="U164">
            <v>48.530420942000006</v>
          </cell>
          <cell r="V164">
            <v>52.882174741333301</v>
          </cell>
          <cell r="W164">
            <v>53.440527248333396</v>
          </cell>
          <cell r="X164">
            <v>51.332040314333419</v>
          </cell>
          <cell r="Y164">
            <v>54.670481985666704</v>
          </cell>
          <cell r="Z164">
            <v>55.468618636333396</v>
          </cell>
          <cell r="AA164">
            <v>56.257566798666709</v>
          </cell>
          <cell r="AB164">
            <v>55.745865660333394</v>
          </cell>
          <cell r="AC164">
            <v>55.712986560666693</v>
          </cell>
        </row>
        <row r="165">
          <cell r="C165" t="str">
            <v>4E2_Grassland_converted_to_Settlements</v>
          </cell>
          <cell r="D165">
            <v>362.08450030233405</v>
          </cell>
          <cell r="E165">
            <v>362.08450030233405</v>
          </cell>
          <cell r="F165">
            <v>314.99493677433401</v>
          </cell>
          <cell r="G165">
            <v>276.86420243999999</v>
          </cell>
          <cell r="H165">
            <v>252.06911800899999</v>
          </cell>
          <cell r="I165">
            <v>233.27181269866699</v>
          </cell>
          <cell r="J165">
            <v>212.26573128300001</v>
          </cell>
          <cell r="K165">
            <v>204.05137332366701</v>
          </cell>
          <cell r="L165">
            <v>193.49610081400002</v>
          </cell>
          <cell r="M165">
            <v>202.49689918433398</v>
          </cell>
          <cell r="N165">
            <v>185.99191378099999</v>
          </cell>
          <cell r="O165">
            <v>166.61653193700002</v>
          </cell>
          <cell r="P165">
            <v>168.55580978</v>
          </cell>
          <cell r="Q165">
            <v>160.55362674899999</v>
          </cell>
          <cell r="R165">
            <v>148.020395705</v>
          </cell>
          <cell r="S165">
            <v>145.34151862299998</v>
          </cell>
          <cell r="T165">
            <v>145.398035204667</v>
          </cell>
          <cell r="U165">
            <v>127.188464008667</v>
          </cell>
          <cell r="V165">
            <v>133.17464755166699</v>
          </cell>
          <cell r="W165">
            <v>120.75408901599999</v>
          </cell>
          <cell r="X165">
            <v>118.55112183200001</v>
          </cell>
          <cell r="Y165">
            <v>114.670150949</v>
          </cell>
          <cell r="Z165">
            <v>111.242388549</v>
          </cell>
          <cell r="AA165">
            <v>108.1674068836668</v>
          </cell>
          <cell r="AB165">
            <v>112.126316918667</v>
          </cell>
          <cell r="AC165">
            <v>113.75748335933301</v>
          </cell>
        </row>
        <row r="166">
          <cell r="C166" t="str">
            <v>4G_Harvested Wood Products</v>
          </cell>
          <cell r="D166">
            <v>-267.81357642600068</v>
          </cell>
          <cell r="E166">
            <v>-267.81357642600068</v>
          </cell>
          <cell r="F166">
            <v>-291.99272035633402</v>
          </cell>
          <cell r="G166">
            <v>-296.93997283866668</v>
          </cell>
          <cell r="H166">
            <v>-341.34714207000002</v>
          </cell>
          <cell r="I166">
            <v>-328.7660440423337</v>
          </cell>
          <cell r="J166">
            <v>-337.9921742560004</v>
          </cell>
          <cell r="K166">
            <v>-357.48555661133366</v>
          </cell>
          <cell r="L166">
            <v>-328.1828744186667</v>
          </cell>
          <cell r="M166">
            <v>-264.98954828866744</v>
          </cell>
          <cell r="N166">
            <v>-215.92616685566699</v>
          </cell>
          <cell r="O166">
            <v>-191.429308029667</v>
          </cell>
          <cell r="P166">
            <v>-179.72775768933298</v>
          </cell>
          <cell r="Q166">
            <v>-165.74062130999971</v>
          </cell>
          <cell r="R166">
            <v>-188.321096909</v>
          </cell>
          <cell r="S166">
            <v>-178.41472204233301</v>
          </cell>
          <cell r="T166">
            <v>-220.10378885000029</v>
          </cell>
          <cell r="U166">
            <v>-416.75640632633338</v>
          </cell>
          <cell r="V166">
            <v>-346.7725989933333</v>
          </cell>
          <cell r="W166">
            <v>-334.17716522300003</v>
          </cell>
          <cell r="X166">
            <v>-319.45025458866735</v>
          </cell>
          <cell r="Y166">
            <v>-303.11203648366734</v>
          </cell>
          <cell r="Z166">
            <v>-279.43454108533399</v>
          </cell>
          <cell r="AA166">
            <v>-247.39400068166699</v>
          </cell>
          <cell r="AB166">
            <v>-224.31343070400033</v>
          </cell>
          <cell r="AC166">
            <v>-206.22368085366634</v>
          </cell>
        </row>
        <row r="167">
          <cell r="D167">
            <v>-297.02076282386861</v>
          </cell>
          <cell r="E167">
            <v>-297.02076282386838</v>
          </cell>
          <cell r="F167">
            <v>-530.3818639367347</v>
          </cell>
          <cell r="G167">
            <v>-646.04313345360276</v>
          </cell>
          <cell r="H167">
            <v>-423.7635952021285</v>
          </cell>
          <cell r="I167">
            <v>-424.13189798026929</v>
          </cell>
          <cell r="J167">
            <v>-512.55541944053653</v>
          </cell>
          <cell r="K167">
            <v>-573.07825770700197</v>
          </cell>
          <cell r="L167">
            <v>-577.44903993660557</v>
          </cell>
          <cell r="M167">
            <v>-623.6055086556662</v>
          </cell>
          <cell r="N167">
            <v>-661.84293201439698</v>
          </cell>
          <cell r="O167">
            <v>-731.42760676926616</v>
          </cell>
          <cell r="P167">
            <v>-788.99998998720616</v>
          </cell>
          <cell r="Q167">
            <v>-771.10119096513915</v>
          </cell>
          <cell r="R167">
            <v>-821.74852748120611</v>
          </cell>
          <cell r="S167">
            <v>-770.6743445628681</v>
          </cell>
          <cell r="T167">
            <v>-796.91289229067138</v>
          </cell>
          <cell r="U167">
            <v>-708.66065890746904</v>
          </cell>
          <cell r="V167">
            <v>-672.27036350266098</v>
          </cell>
          <cell r="W167">
            <v>-688.53610326426588</v>
          </cell>
          <cell r="X167">
            <v>-669.55485228820021</v>
          </cell>
          <cell r="Y167">
            <v>-698.39975225973058</v>
          </cell>
          <cell r="Z167">
            <v>-683.69090957980734</v>
          </cell>
          <cell r="AA167">
            <v>-653.38727444496953</v>
          </cell>
          <cell r="AB167">
            <v>-673.88391064256939</v>
          </cell>
          <cell r="AC167">
            <v>-610.56662633907035</v>
          </cell>
        </row>
        <row r="168">
          <cell r="C168" t="str">
            <v>1A4ai_Commercial/Institutional</v>
          </cell>
          <cell r="D168">
            <v>791.77371660549136</v>
          </cell>
          <cell r="E168">
            <v>791.77371660549136</v>
          </cell>
          <cell r="F168">
            <v>718.20201310070877</v>
          </cell>
          <cell r="G168">
            <v>581.71569078317293</v>
          </cell>
          <cell r="H168">
            <v>594.95837688396898</v>
          </cell>
          <cell r="I168">
            <v>572.51708886094923</v>
          </cell>
          <cell r="J168">
            <v>563.27406437200841</v>
          </cell>
          <cell r="K168">
            <v>464.00589201664161</v>
          </cell>
          <cell r="L168">
            <v>462.24580539637356</v>
          </cell>
          <cell r="M168">
            <v>516.94829144677658</v>
          </cell>
          <cell r="N168">
            <v>527.11483843511724</v>
          </cell>
          <cell r="O168">
            <v>470.12471092903274</v>
          </cell>
          <cell r="P168">
            <v>432.86110257581072</v>
          </cell>
          <cell r="Q168">
            <v>451.36231944116071</v>
          </cell>
          <cell r="R168">
            <v>413.09671047117467</v>
          </cell>
          <cell r="S168">
            <v>441.40000117439661</v>
          </cell>
          <cell r="T168">
            <v>372.19650010625611</v>
          </cell>
          <cell r="U168">
            <v>427.07950317562791</v>
          </cell>
          <cell r="V168">
            <v>427.64129382160564</v>
          </cell>
          <cell r="W168">
            <v>358.68990606408278</v>
          </cell>
          <cell r="X168">
            <v>330.69508147650811</v>
          </cell>
          <cell r="Y168">
            <v>354.30958539098737</v>
          </cell>
          <cell r="Z168">
            <v>359.73536425784806</v>
          </cell>
          <cell r="AA168">
            <v>356.70671196172594</v>
          </cell>
          <cell r="AB168">
            <v>335.73822170337235</v>
          </cell>
          <cell r="AC168">
            <v>330.69277482317057</v>
          </cell>
        </row>
        <row r="169">
          <cell r="D169">
            <v>791.77371660549136</v>
          </cell>
          <cell r="E169">
            <v>791.77371660549136</v>
          </cell>
          <cell r="F169">
            <v>718.20201310070877</v>
          </cell>
          <cell r="G169">
            <v>581.71569078317293</v>
          </cell>
          <cell r="H169">
            <v>594.95837688396898</v>
          </cell>
          <cell r="I169">
            <v>572.51708886094923</v>
          </cell>
          <cell r="J169">
            <v>563.27406437200841</v>
          </cell>
          <cell r="K169">
            <v>464.00589201664161</v>
          </cell>
          <cell r="L169">
            <v>462.24580539637356</v>
          </cell>
          <cell r="M169">
            <v>516.94829144677658</v>
          </cell>
          <cell r="N169">
            <v>527.11483843511724</v>
          </cell>
          <cell r="O169">
            <v>470.12471092903274</v>
          </cell>
          <cell r="P169">
            <v>432.86110257581072</v>
          </cell>
          <cell r="Q169">
            <v>451.36231944116071</v>
          </cell>
          <cell r="R169">
            <v>413.09671047117467</v>
          </cell>
          <cell r="S169">
            <v>441.40000117439661</v>
          </cell>
          <cell r="T169">
            <v>372.19650010625611</v>
          </cell>
          <cell r="U169">
            <v>427.07950317562791</v>
          </cell>
          <cell r="V169">
            <v>427.64129382160564</v>
          </cell>
          <cell r="W169">
            <v>358.68990606408278</v>
          </cell>
          <cell r="X169">
            <v>330.69508147650811</v>
          </cell>
          <cell r="Y169">
            <v>354.30958539098737</v>
          </cell>
          <cell r="Z169">
            <v>359.73536425784806</v>
          </cell>
          <cell r="AA169">
            <v>356.70671196172594</v>
          </cell>
          <cell r="AB169">
            <v>335.73822170337235</v>
          </cell>
          <cell r="AC169">
            <v>330.69277482317057</v>
          </cell>
        </row>
        <row r="170">
          <cell r="C170" t="str">
            <v>1A4bi_Residential_stationary</v>
          </cell>
          <cell r="D170">
            <v>4928.7470408550644</v>
          </cell>
          <cell r="E170">
            <v>4928.7470408550644</v>
          </cell>
          <cell r="F170">
            <v>5084.3645267516022</v>
          </cell>
          <cell r="G170">
            <v>5418.786573916972</v>
          </cell>
          <cell r="H170">
            <v>5347.7534337112866</v>
          </cell>
          <cell r="I170">
            <v>5151.4416262189643</v>
          </cell>
          <cell r="J170">
            <v>5245.0494131234909</v>
          </cell>
          <cell r="K170">
            <v>4902.3930246535256</v>
          </cell>
          <cell r="L170">
            <v>4897.3885827648137</v>
          </cell>
          <cell r="M170">
            <v>4987.9188913034222</v>
          </cell>
          <cell r="N170">
            <v>4642.2757639175024</v>
          </cell>
          <cell r="O170">
            <v>4548.2180583615527</v>
          </cell>
          <cell r="P170">
            <v>4303.038217802743</v>
          </cell>
          <cell r="Q170">
            <v>4445.5048095357697</v>
          </cell>
          <cell r="R170">
            <v>4247.5388213354418</v>
          </cell>
          <cell r="S170">
            <v>4710.9951332958281</v>
          </cell>
          <cell r="T170">
            <v>3767.3639865785321</v>
          </cell>
          <cell r="U170">
            <v>4070.670563029953</v>
          </cell>
          <cell r="V170">
            <v>4106.6768894622819</v>
          </cell>
          <cell r="W170">
            <v>3468.4846128798772</v>
          </cell>
          <cell r="X170">
            <v>3536.3199771173677</v>
          </cell>
          <cell r="Y170">
            <v>3584.2345409274699</v>
          </cell>
          <cell r="Z170">
            <v>3514.9567150261496</v>
          </cell>
          <cell r="AA170">
            <v>3618.9922997022691</v>
          </cell>
          <cell r="AB170">
            <v>3483.2547635313695</v>
          </cell>
          <cell r="AC170">
            <v>3547.0447698267535</v>
          </cell>
        </row>
        <row r="171">
          <cell r="C171" t="str">
            <v>1A4bii_Residential:Off-road</v>
          </cell>
          <cell r="D171">
            <v>15.638869648780958</v>
          </cell>
          <cell r="E171">
            <v>15.638869648780958</v>
          </cell>
          <cell r="F171">
            <v>16.467935183920162</v>
          </cell>
          <cell r="G171">
            <v>16.512543889373887</v>
          </cell>
          <cell r="H171">
            <v>16.620122442349583</v>
          </cell>
          <cell r="I171">
            <v>16.929550528602977</v>
          </cell>
          <cell r="J171">
            <v>17.042105690936015</v>
          </cell>
          <cell r="K171">
            <v>17.210044297147473</v>
          </cell>
          <cell r="L171">
            <v>17.300358431914489</v>
          </cell>
          <cell r="M171">
            <v>17.345760230568601</v>
          </cell>
          <cell r="N171">
            <v>17.485585586267817</v>
          </cell>
          <cell r="O171">
            <v>17.58063994559852</v>
          </cell>
          <cell r="P171">
            <v>17.708078589204185</v>
          </cell>
          <cell r="Q171">
            <v>17.847797594111157</v>
          </cell>
          <cell r="R171">
            <v>17.93921934014773</v>
          </cell>
          <cell r="S171">
            <v>18.058788245861699</v>
          </cell>
          <cell r="T171">
            <v>18.168650673623393</v>
          </cell>
          <cell r="U171">
            <v>18.262731755464568</v>
          </cell>
          <cell r="V171">
            <v>18.249979416159203</v>
          </cell>
          <cell r="W171">
            <v>18.263246763222263</v>
          </cell>
          <cell r="X171">
            <v>18.421868848042852</v>
          </cell>
          <cell r="Y171">
            <v>18.410292063776176</v>
          </cell>
          <cell r="Z171">
            <v>18.407161661272148</v>
          </cell>
          <cell r="AA171">
            <v>18.570064969149144</v>
          </cell>
          <cell r="AB171">
            <v>18.73707111065459</v>
          </cell>
          <cell r="AC171">
            <v>18.715521862683783</v>
          </cell>
        </row>
        <row r="172">
          <cell r="C172" t="str">
            <v>2D2 Non-energy_products_from_fuels_and_solvent_use:Paraffin_wax_use</v>
          </cell>
          <cell r="D172">
            <v>1.6550631037344401</v>
          </cell>
          <cell r="E172">
            <v>1.6550631037344401</v>
          </cell>
          <cell r="F172">
            <v>1.3209522606808699</v>
          </cell>
          <cell r="G172">
            <v>0.538478429756307</v>
          </cell>
          <cell r="H172">
            <v>1.1058874118605999</v>
          </cell>
          <cell r="I172">
            <v>0.96404465957952801</v>
          </cell>
          <cell r="J172">
            <v>0.96885153060165397</v>
          </cell>
          <cell r="K172">
            <v>1.4939224187592499</v>
          </cell>
          <cell r="L172">
            <v>2.1241812538449101</v>
          </cell>
          <cell r="M172">
            <v>1.5010904566515799</v>
          </cell>
          <cell r="N172">
            <v>2.10470340865677</v>
          </cell>
          <cell r="O172">
            <v>1.4283393297729801</v>
          </cell>
          <cell r="P172">
            <v>1.1543621014020899</v>
          </cell>
          <cell r="Q172">
            <v>1.34670982258642</v>
          </cell>
          <cell r="R172">
            <v>1.13792648331617</v>
          </cell>
          <cell r="S172">
            <v>1.06988557860094</v>
          </cell>
          <cell r="T172">
            <v>0.81633469375816503</v>
          </cell>
          <cell r="U172">
            <v>0.91528469349324604</v>
          </cell>
          <cell r="V172">
            <v>1.2197947687141999</v>
          </cell>
          <cell r="W172">
            <v>1.2143007825482399</v>
          </cell>
          <cell r="X172">
            <v>1.2842089858510699</v>
          </cell>
          <cell r="Y172">
            <v>1.1227421343327599</v>
          </cell>
          <cell r="Z172">
            <v>1.1468073779738099</v>
          </cell>
          <cell r="AA172">
            <v>1.07363628769317</v>
          </cell>
          <cell r="AB172">
            <v>1.3087830553474</v>
          </cell>
          <cell r="AC172">
            <v>1.1564548825483401</v>
          </cell>
        </row>
        <row r="173">
          <cell r="C173" t="str">
            <v>2G3b_N2O_from_product_uses:_Other</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0.168282181360805</v>
          </cell>
          <cell r="V173">
            <v>0.192389804528113</v>
          </cell>
          <cell r="W173">
            <v>0.19607232881029399</v>
          </cell>
          <cell r="X173">
            <v>0.199502561312982</v>
          </cell>
          <cell r="Y173">
            <v>0.20328914777895199</v>
          </cell>
          <cell r="Z173">
            <v>0.187706025776086</v>
          </cell>
          <cell r="AA173">
            <v>0.18856680164276499</v>
          </cell>
          <cell r="AB173">
            <v>0.19653789925868201</v>
          </cell>
          <cell r="AC173">
            <v>0.19368804327449199</v>
          </cell>
        </row>
        <row r="174">
          <cell r="C174" t="str">
            <v>5B1a_composting_municipal_solid_waste</v>
          </cell>
          <cell r="D174">
            <v>1.5548113812521591</v>
          </cell>
          <cell r="E174">
            <v>1.5548113812521591</v>
          </cell>
          <cell r="F174">
            <v>1.568097943665625</v>
          </cell>
          <cell r="G174">
            <v>1.5764935428356239</v>
          </cell>
          <cell r="H174">
            <v>1.5766809768630941</v>
          </cell>
          <cell r="I174">
            <v>1.5805960874345342</v>
          </cell>
          <cell r="J174">
            <v>1.582795390992302</v>
          </cell>
          <cell r="K174">
            <v>1.5823252185585548</v>
          </cell>
          <cell r="L174">
            <v>1.582519066374017</v>
          </cell>
          <cell r="M174">
            <v>2.0157719597307029</v>
          </cell>
          <cell r="N174">
            <v>2.4368159704353403</v>
          </cell>
          <cell r="O174">
            <v>2.8616849507118101</v>
          </cell>
          <cell r="P174">
            <v>3.2863259925092603</v>
          </cell>
          <cell r="Q174">
            <v>3.7073172802526901</v>
          </cell>
          <cell r="R174">
            <v>4.12217394191231</v>
          </cell>
          <cell r="S174">
            <v>4.1350458061578603</v>
          </cell>
          <cell r="T174">
            <v>4.1518799112390905</v>
          </cell>
          <cell r="U174">
            <v>4.1631912854058601</v>
          </cell>
          <cell r="V174">
            <v>4.17172678528462</v>
          </cell>
          <cell r="W174">
            <v>4.1818128862528496</v>
          </cell>
          <cell r="X174">
            <v>4.1884325805576701</v>
          </cell>
          <cell r="Y174">
            <v>4.2052257881719699</v>
          </cell>
          <cell r="Z174">
            <v>4.2198515482291397</v>
          </cell>
          <cell r="AA174">
            <v>4.2361523791345004</v>
          </cell>
          <cell r="AB174">
            <v>4.2549734537286898</v>
          </cell>
          <cell r="AC174">
            <v>4.27575610009771</v>
          </cell>
        </row>
        <row r="175">
          <cell r="C175" t="str">
            <v>5C2.2b_Non-biogenic:Other</v>
          </cell>
          <cell r="D175">
            <v>0.35543110820048002</v>
          </cell>
          <cell r="E175">
            <v>0.35543110820048002</v>
          </cell>
          <cell r="F175">
            <v>0.370151163597289</v>
          </cell>
          <cell r="G175">
            <v>0.34252900491663102</v>
          </cell>
          <cell r="H175">
            <v>0.37376243544717902</v>
          </cell>
          <cell r="I175">
            <v>0.34983356249363201</v>
          </cell>
          <cell r="J175">
            <v>0.33567648446088399</v>
          </cell>
          <cell r="K175">
            <v>0.32873103045761298</v>
          </cell>
          <cell r="L175">
            <v>0.33687508755657802</v>
          </cell>
          <cell r="M175">
            <v>0.29055389081035898</v>
          </cell>
          <cell r="N175">
            <v>0.28651851100146097</v>
          </cell>
          <cell r="O175">
            <v>0.27651162073155999</v>
          </cell>
          <cell r="P175">
            <v>0.263045456872948</v>
          </cell>
          <cell r="Q175">
            <v>0.241737564603134</v>
          </cell>
          <cell r="R175">
            <v>0.22710387448541799</v>
          </cell>
          <cell r="S175">
            <v>0.20935524728817401</v>
          </cell>
          <cell r="T175">
            <v>0.20156535321608701</v>
          </cell>
          <cell r="U175">
            <v>0.18522686750261</v>
          </cell>
          <cell r="V175">
            <v>0.173366620492794</v>
          </cell>
          <cell r="W175">
            <v>0.15664314414837999</v>
          </cell>
          <cell r="X175">
            <v>0.15641217196837101</v>
          </cell>
          <cell r="Y175">
            <v>0.15841176123231501</v>
          </cell>
          <cell r="Z175">
            <v>0.15321786182309899</v>
          </cell>
          <cell r="AA175">
            <v>0.15450143078072701</v>
          </cell>
          <cell r="AB175">
            <v>0.14590344906671401</v>
          </cell>
          <cell r="AC175">
            <v>0.13947832426370299</v>
          </cell>
        </row>
        <row r="176">
          <cell r="C176" t="str">
            <v>5C2.2b_Non-biogenic:Other_Accidental fires (vehicles)</v>
          </cell>
          <cell r="D176">
            <v>8.0020763267088901E-2</v>
          </cell>
          <cell r="E176">
            <v>8.0020763267088901E-2</v>
          </cell>
          <cell r="F176">
            <v>8.9418113030979907E-2</v>
          </cell>
          <cell r="G176">
            <v>8.6495345233005602E-2</v>
          </cell>
          <cell r="H176">
            <v>0.101572527669146</v>
          </cell>
          <cell r="I176">
            <v>9.8482924634038696E-2</v>
          </cell>
          <cell r="J176">
            <v>0.10510959752078999</v>
          </cell>
          <cell r="K176">
            <v>9.9901127780451293E-2</v>
          </cell>
          <cell r="L176">
            <v>9.7458462563473097E-2</v>
          </cell>
          <cell r="M176">
            <v>8.3288600509373104E-2</v>
          </cell>
          <cell r="N176">
            <v>7.6675598754102903E-2</v>
          </cell>
          <cell r="O176">
            <v>7.0835265864660199E-2</v>
          </cell>
          <cell r="P176">
            <v>6.2834717341116897E-2</v>
          </cell>
          <cell r="Q176">
            <v>5.4831026462747699E-2</v>
          </cell>
          <cell r="R176">
            <v>5.16484615937466E-2</v>
          </cell>
          <cell r="S176">
            <v>4.7710959717219503E-2</v>
          </cell>
          <cell r="T176">
            <v>4.2270095470320797E-2</v>
          </cell>
          <cell r="U176">
            <v>3.7117033374226699E-2</v>
          </cell>
          <cell r="V176">
            <v>3.7184769016326301E-2</v>
          </cell>
          <cell r="W176">
            <v>3.3844616853206701E-2</v>
          </cell>
          <cell r="X176">
            <v>3.40780366024033E-2</v>
          </cell>
          <cell r="Y176">
            <v>3.5602879199899601E-2</v>
          </cell>
          <cell r="Z176">
            <v>3.4046701274122099E-2</v>
          </cell>
          <cell r="AA176">
            <v>3.3932600686626201E-2</v>
          </cell>
          <cell r="AB176">
            <v>3.1463677278518801E-2</v>
          </cell>
          <cell r="AC176">
            <v>2.93447829355113E-2</v>
          </cell>
        </row>
        <row r="177">
          <cell r="D177">
            <v>4948.0312368602999</v>
          </cell>
          <cell r="E177">
            <v>4948.0312368602999</v>
          </cell>
          <cell r="F177">
            <v>5104.1810814164974</v>
          </cell>
          <cell r="G177">
            <v>5437.8431141290876</v>
          </cell>
          <cell r="H177">
            <v>5367.5314595054761</v>
          </cell>
          <cell r="I177">
            <v>5171.3641339817095</v>
          </cell>
          <cell r="J177">
            <v>5265.0839518180028</v>
          </cell>
          <cell r="K177">
            <v>4923.1079487462293</v>
          </cell>
          <cell r="L177">
            <v>4918.8299750670676</v>
          </cell>
          <cell r="M177">
            <v>5009.1553564416936</v>
          </cell>
          <cell r="N177">
            <v>4664.6660629926182</v>
          </cell>
          <cell r="O177">
            <v>4570.4360694742327</v>
          </cell>
          <cell r="P177">
            <v>4325.5128646600724</v>
          </cell>
          <cell r="Q177">
            <v>4468.7032028237863</v>
          </cell>
          <cell r="R177">
            <v>4271.0168934368976</v>
          </cell>
          <cell r="S177">
            <v>4734.5159191334533</v>
          </cell>
          <cell r="T177">
            <v>3790.7446873058393</v>
          </cell>
          <cell r="U177">
            <v>4094.402396846554</v>
          </cell>
          <cell r="V177">
            <v>4130.7213316264779</v>
          </cell>
          <cell r="W177">
            <v>3492.5305334017125</v>
          </cell>
          <cell r="X177">
            <v>3560.6044803017026</v>
          </cell>
          <cell r="Y177">
            <v>3608.3701047019617</v>
          </cell>
          <cell r="Z177">
            <v>3539.1055062024984</v>
          </cell>
          <cell r="AA177">
            <v>3643.2491541713566</v>
          </cell>
          <cell r="AB177">
            <v>3507.9294961767041</v>
          </cell>
          <cell r="AC177">
            <v>3571.5550138225567</v>
          </cell>
        </row>
        <row r="178">
          <cell r="C178" t="str">
            <v>1A3a_Domestic_aviation</v>
          </cell>
          <cell r="D178">
            <v>9.2810245747403179</v>
          </cell>
          <cell r="E178">
            <v>9.2810245747403179</v>
          </cell>
          <cell r="F178">
            <v>7.8710486921380394</v>
          </cell>
          <cell r="G178">
            <v>10.359419648512171</v>
          </cell>
          <cell r="H178">
            <v>11.878041857371979</v>
          </cell>
          <cell r="I178">
            <v>13.313440056153697</v>
          </cell>
          <cell r="J178">
            <v>14.89177064670333</v>
          </cell>
          <cell r="K178">
            <v>11.998012094431877</v>
          </cell>
          <cell r="L178">
            <v>23.377913605092608</v>
          </cell>
          <cell r="M178">
            <v>22.622833900457771</v>
          </cell>
          <cell r="N178">
            <v>23.475169366279587</v>
          </cell>
          <cell r="O178">
            <v>25.758254650244471</v>
          </cell>
          <cell r="P178">
            <v>25.689271186412533</v>
          </cell>
          <cell r="Q178">
            <v>26.319835888309168</v>
          </cell>
          <cell r="R178">
            <v>22.173398966747719</v>
          </cell>
          <cell r="S178">
            <v>17.378915215285851</v>
          </cell>
          <cell r="T178">
            <v>16.627277034437984</v>
          </cell>
          <cell r="U178">
            <v>13.951833350861534</v>
          </cell>
          <cell r="V178">
            <v>12.181050927639712</v>
          </cell>
          <cell r="W178">
            <v>10.38279384975179</v>
          </cell>
          <cell r="X178">
            <v>8.5726944936681093</v>
          </cell>
          <cell r="Y178">
            <v>11.196397786924621</v>
          </cell>
          <cell r="Z178">
            <v>12.28046257493614</v>
          </cell>
          <cell r="AA178">
            <v>11.593620985669205</v>
          </cell>
          <cell r="AB178">
            <v>9.8783771439534949</v>
          </cell>
          <cell r="AC178">
            <v>1.697787005141091</v>
          </cell>
        </row>
        <row r="179">
          <cell r="C179" t="str">
            <v>1A3bi_Cars</v>
          </cell>
          <cell r="D179">
            <v>3669.7216016300449</v>
          </cell>
          <cell r="E179">
            <v>3669.7216016300458</v>
          </cell>
          <cell r="F179">
            <v>3690.1806047751238</v>
          </cell>
          <cell r="G179">
            <v>3808.830395169377</v>
          </cell>
          <cell r="H179">
            <v>3871.9026345241227</v>
          </cell>
          <cell r="I179">
            <v>3851.1354547352471</v>
          </cell>
          <cell r="J179">
            <v>3846.6892277499696</v>
          </cell>
          <cell r="K179">
            <v>3975.1635045257485</v>
          </cell>
          <cell r="L179">
            <v>3946.5494594672641</v>
          </cell>
          <cell r="M179">
            <v>4009.8373038068244</v>
          </cell>
          <cell r="N179">
            <v>3988.7222069676186</v>
          </cell>
          <cell r="O179">
            <v>4016.477749412174</v>
          </cell>
          <cell r="P179">
            <v>4048.9707381431112</v>
          </cell>
          <cell r="Q179">
            <v>3937.6199201393301</v>
          </cell>
          <cell r="R179">
            <v>3794.0868739028615</v>
          </cell>
          <cell r="S179">
            <v>3669.0478957729542</v>
          </cell>
          <cell r="T179">
            <v>3637.14945071177</v>
          </cell>
          <cell r="U179">
            <v>3630.5493331180082</v>
          </cell>
          <cell r="V179">
            <v>3597.6323514653482</v>
          </cell>
          <cell r="W179">
            <v>3664.4097221758675</v>
          </cell>
          <cell r="X179">
            <v>3722.5925754919917</v>
          </cell>
          <cell r="Y179">
            <v>3818.0802276134077</v>
          </cell>
          <cell r="Z179">
            <v>3723.2385149040488</v>
          </cell>
          <cell r="AA179">
            <v>3703.3841366482052</v>
          </cell>
          <cell r="AB179">
            <v>3643.8710429517732</v>
          </cell>
          <cell r="AC179">
            <v>2678.7276042402877</v>
          </cell>
        </row>
        <row r="180">
          <cell r="C180" t="str">
            <v>1A3bii_Light_duty_trucks</v>
          </cell>
          <cell r="D180">
            <v>599.0905625393342</v>
          </cell>
          <cell r="E180">
            <v>599.09056253933431</v>
          </cell>
          <cell r="F180">
            <v>646.9273369878581</v>
          </cell>
          <cell r="G180">
            <v>705.81589900495851</v>
          </cell>
          <cell r="H180">
            <v>704.37286295783838</v>
          </cell>
          <cell r="I180">
            <v>701.0525822124896</v>
          </cell>
          <cell r="J180">
            <v>696.56449248560511</v>
          </cell>
          <cell r="K180">
            <v>714.72894328770883</v>
          </cell>
          <cell r="L180">
            <v>735.47046408413871</v>
          </cell>
          <cell r="M180">
            <v>759.11468465670225</v>
          </cell>
          <cell r="N180">
            <v>782.54931405586376</v>
          </cell>
          <cell r="O180">
            <v>799.006544859207</v>
          </cell>
          <cell r="P180">
            <v>824.03870751085117</v>
          </cell>
          <cell r="Q180">
            <v>791.56348674211631</v>
          </cell>
          <cell r="R180">
            <v>784.47512971703634</v>
          </cell>
          <cell r="S180">
            <v>810.09517042597042</v>
          </cell>
          <cell r="T180">
            <v>815.90617347481259</v>
          </cell>
          <cell r="U180">
            <v>825.86213205892909</v>
          </cell>
          <cell r="V180">
            <v>843.5066637898982</v>
          </cell>
          <cell r="W180">
            <v>885.46160242923133</v>
          </cell>
          <cell r="X180">
            <v>937.77782257528963</v>
          </cell>
          <cell r="Y180">
            <v>1005.4753506611914</v>
          </cell>
          <cell r="Z180">
            <v>1030.0064824813169</v>
          </cell>
          <cell r="AA180">
            <v>1054.53963322047</v>
          </cell>
          <cell r="AB180">
            <v>1019.0319194020842</v>
          </cell>
          <cell r="AC180">
            <v>886.5958472212485</v>
          </cell>
        </row>
        <row r="181">
          <cell r="C181" t="str">
            <v>1A3biii_Heavy_duty_trucks_and_buses</v>
          </cell>
          <cell r="D181">
            <v>1263.4551858205359</v>
          </cell>
          <cell r="E181">
            <v>1263.4551858205361</v>
          </cell>
          <cell r="F181">
            <v>1223.6448387983162</v>
          </cell>
          <cell r="G181">
            <v>1252.9671062411369</v>
          </cell>
          <cell r="H181">
            <v>1188.0957417612717</v>
          </cell>
          <cell r="I181">
            <v>1132.8206891775276</v>
          </cell>
          <cell r="J181">
            <v>1111.5736107609632</v>
          </cell>
          <cell r="K181">
            <v>1123.1201838525985</v>
          </cell>
          <cell r="L181">
            <v>1113.1132029216087</v>
          </cell>
          <cell r="M181">
            <v>1125.3673762749129</v>
          </cell>
          <cell r="N181">
            <v>1149.7391111245965</v>
          </cell>
          <cell r="O181">
            <v>1149.152025246975</v>
          </cell>
          <cell r="P181">
            <v>1178.6159523601098</v>
          </cell>
          <cell r="Q181">
            <v>1092.7322062842054</v>
          </cell>
          <cell r="R181">
            <v>1009.6883550125417</v>
          </cell>
          <cell r="S181">
            <v>1020.2206121373432</v>
          </cell>
          <cell r="T181">
            <v>966.61947766370793</v>
          </cell>
          <cell r="U181">
            <v>955.18662195388583</v>
          </cell>
          <cell r="V181">
            <v>957.79701370336215</v>
          </cell>
          <cell r="W181">
            <v>960.96633645331258</v>
          </cell>
          <cell r="X181">
            <v>966.190275548111</v>
          </cell>
          <cell r="Y181">
            <v>988.98850248349959</v>
          </cell>
          <cell r="Z181">
            <v>990.60314315886876</v>
          </cell>
          <cell r="AA181">
            <v>972.95265831203938</v>
          </cell>
          <cell r="AB181">
            <v>928.6157746417415</v>
          </cell>
          <cell r="AC181">
            <v>797.32458688049883</v>
          </cell>
        </row>
        <row r="182">
          <cell r="C182" t="str">
            <v>1A3biv_Motorcycles</v>
          </cell>
          <cell r="D182">
            <v>31.512790136464041</v>
          </cell>
          <cell r="E182">
            <v>31.512790136464041</v>
          </cell>
          <cell r="F182">
            <v>21.816467944699863</v>
          </cell>
          <cell r="G182">
            <v>24.503177264512786</v>
          </cell>
          <cell r="H182">
            <v>27.13614873643138</v>
          </cell>
          <cell r="I182">
            <v>27.819637554286064</v>
          </cell>
          <cell r="J182">
            <v>28.053992829914261</v>
          </cell>
          <cell r="K182">
            <v>29.819667037438517</v>
          </cell>
          <cell r="L182">
            <v>31.584569093321921</v>
          </cell>
          <cell r="M182">
            <v>29.310282915018607</v>
          </cell>
          <cell r="N182">
            <v>31.087084965182925</v>
          </cell>
          <cell r="O182">
            <v>29.143934338059847</v>
          </cell>
          <cell r="P182">
            <v>31.827713656766985</v>
          </cell>
          <cell r="Q182">
            <v>30.556412965003393</v>
          </cell>
          <cell r="R182">
            <v>30.075777880720402</v>
          </cell>
          <cell r="S182">
            <v>26.333951472523633</v>
          </cell>
          <cell r="T182">
            <v>26.994976606721341</v>
          </cell>
          <cell r="U182">
            <v>26.843887932437966</v>
          </cell>
          <cell r="V182">
            <v>25.662471072157082</v>
          </cell>
          <cell r="W182">
            <v>26.98547733629389</v>
          </cell>
          <cell r="X182">
            <v>27.517268480752229</v>
          </cell>
          <cell r="Y182">
            <v>28.590056600458791</v>
          </cell>
          <cell r="Z182">
            <v>29.21079631652087</v>
          </cell>
          <cell r="AA182">
            <v>33.820102712824919</v>
          </cell>
          <cell r="AB182">
            <v>26.019868457994928</v>
          </cell>
          <cell r="AC182">
            <v>22.350788454682561</v>
          </cell>
        </row>
        <row r="183">
          <cell r="C183" t="str">
            <v>1A3bv_Other_road_transport</v>
          </cell>
          <cell r="D183">
            <v>0</v>
          </cell>
          <cell r="E183">
            <v>0</v>
          </cell>
          <cell r="F183">
            <v>0</v>
          </cell>
          <cell r="G183">
            <v>0.93944645690179907</v>
          </cell>
          <cell r="H183">
            <v>1.8785764878921587</v>
          </cell>
          <cell r="I183">
            <v>5.1493518317473335</v>
          </cell>
          <cell r="J183">
            <v>12.593542911467143</v>
          </cell>
          <cell r="K183">
            <v>20.293454211306905</v>
          </cell>
          <cell r="L183">
            <v>24.563006528263998</v>
          </cell>
          <cell r="M183">
            <v>26.26600212913889</v>
          </cell>
          <cell r="N183">
            <v>28.354254465781285</v>
          </cell>
          <cell r="O183">
            <v>30.662122930950542</v>
          </cell>
          <cell r="P183">
            <v>30.069330699858305</v>
          </cell>
          <cell r="Q183">
            <v>35.127313872079803</v>
          </cell>
          <cell r="R183">
            <v>32.057511278140218</v>
          </cell>
          <cell r="S183">
            <v>31.691365641861562</v>
          </cell>
          <cell r="T183">
            <v>28.745431295394791</v>
          </cell>
          <cell r="U183">
            <v>27.023411507663205</v>
          </cell>
          <cell r="V183">
            <v>21.669330374750569</v>
          </cell>
          <cell r="W183">
            <v>27.451626096541847</v>
          </cell>
          <cell r="X183">
            <v>24.624204920747498</v>
          </cell>
          <cell r="Y183">
            <v>16.770161301461069</v>
          </cell>
          <cell r="Z183">
            <v>15.81372262697975</v>
          </cell>
          <cell r="AA183">
            <v>18.865071780991066</v>
          </cell>
          <cell r="AB183">
            <v>22.326122742957445</v>
          </cell>
          <cell r="AC183">
            <v>21.137441062434704</v>
          </cell>
        </row>
        <row r="184">
          <cell r="C184" t="str">
            <v>1A3c_Railways</v>
          </cell>
          <cell r="D184">
            <v>65.927280292131144</v>
          </cell>
          <cell r="E184">
            <v>65.927280292131158</v>
          </cell>
          <cell r="F184">
            <v>66.500139180842169</v>
          </cell>
          <cell r="G184">
            <v>78.384418626982338</v>
          </cell>
          <cell r="H184">
            <v>75.281507306711589</v>
          </cell>
          <cell r="I184">
            <v>75.992407084245713</v>
          </cell>
          <cell r="J184">
            <v>78.919612643423505</v>
          </cell>
          <cell r="K184">
            <v>77.153851330944548</v>
          </cell>
          <cell r="L184">
            <v>78.119738244854062</v>
          </cell>
          <cell r="M184">
            <v>81.581165110123294</v>
          </cell>
          <cell r="N184">
            <v>84.064667150805349</v>
          </cell>
          <cell r="O184">
            <v>86.365005269043081</v>
          </cell>
          <cell r="P184">
            <v>94.926446115733356</v>
          </cell>
          <cell r="Q184">
            <v>94.476142313486093</v>
          </cell>
          <cell r="R184">
            <v>94.069639856576813</v>
          </cell>
          <cell r="S184">
            <v>94.321967415715179</v>
          </cell>
          <cell r="T184">
            <v>89.952627033234606</v>
          </cell>
          <cell r="U184">
            <v>92.462011640173529</v>
          </cell>
          <cell r="V184">
            <v>93.17907285544922</v>
          </cell>
          <cell r="W184">
            <v>94.902559815574506</v>
          </cell>
          <cell r="X184">
            <v>92.02648769123843</v>
          </cell>
          <cell r="Y184">
            <v>91.038018193102232</v>
          </cell>
          <cell r="Z184">
            <v>89.953426545636049</v>
          </cell>
          <cell r="AA184">
            <v>85.233862240855373</v>
          </cell>
          <cell r="AB184">
            <v>88.496417212981086</v>
          </cell>
          <cell r="AC184">
            <v>69.13928368751445</v>
          </cell>
        </row>
        <row r="185">
          <cell r="C185" t="str">
            <v>1A3d_Domestic_navigation</v>
          </cell>
          <cell r="D185">
            <v>486.94342591616021</v>
          </cell>
          <cell r="E185">
            <v>486.94342591616027</v>
          </cell>
          <cell r="F185">
            <v>524.70626746577079</v>
          </cell>
          <cell r="G185">
            <v>523.90983045873588</v>
          </cell>
          <cell r="H185">
            <v>527.90912985474756</v>
          </cell>
          <cell r="I185">
            <v>472.91009751068947</v>
          </cell>
          <cell r="J185">
            <v>502.27502341229984</v>
          </cell>
          <cell r="K185">
            <v>493.79068172781746</v>
          </cell>
          <cell r="L185">
            <v>434.87870936475548</v>
          </cell>
          <cell r="M185">
            <v>524.05091740373803</v>
          </cell>
          <cell r="N185">
            <v>499.97639625851781</v>
          </cell>
          <cell r="O185">
            <v>430.7800857154806</v>
          </cell>
          <cell r="P185">
            <v>460.89940649373386</v>
          </cell>
          <cell r="Q185">
            <v>462.3845144844322</v>
          </cell>
          <cell r="R185">
            <v>454.3896659107595</v>
          </cell>
          <cell r="S185">
            <v>454.67506586439595</v>
          </cell>
          <cell r="T185">
            <v>477.46814655193992</v>
          </cell>
          <cell r="U185">
            <v>310.56347105944104</v>
          </cell>
          <cell r="V185">
            <v>338.45667628710055</v>
          </cell>
          <cell r="W185">
            <v>325.39597582376291</v>
          </cell>
          <cell r="X185">
            <v>323.90299149604618</v>
          </cell>
          <cell r="Y185">
            <v>315.77663257164983</v>
          </cell>
          <cell r="Z185">
            <v>283.29181366037625</v>
          </cell>
          <cell r="AA185">
            <v>265.83403489044275</v>
          </cell>
          <cell r="AB185">
            <v>263.75385892149518</v>
          </cell>
          <cell r="AC185">
            <v>241.55078594709255</v>
          </cell>
        </row>
        <row r="186">
          <cell r="C186" t="str">
            <v>1A3eii_Other_Transportation</v>
          </cell>
          <cell r="D186">
            <v>1.5495970778000512</v>
          </cell>
          <cell r="E186">
            <v>1.5495970778000512</v>
          </cell>
          <cell r="F186">
            <v>2.6958594759572785</v>
          </cell>
          <cell r="G186">
            <v>3.072408702020422</v>
          </cell>
          <cell r="H186">
            <v>3.1266923122140065</v>
          </cell>
          <cell r="I186">
            <v>3.6433627174174776</v>
          </cell>
          <cell r="J186">
            <v>4.0197869084666058</v>
          </cell>
          <cell r="K186">
            <v>3.5472840195970443</v>
          </cell>
          <cell r="L186">
            <v>4.1448003406780893</v>
          </cell>
          <cell r="M186">
            <v>4.6364351689545424</v>
          </cell>
          <cell r="N186">
            <v>4.0971837442595573</v>
          </cell>
          <cell r="O186">
            <v>4.395282993407835</v>
          </cell>
          <cell r="P186">
            <v>4.6859499375933336</v>
          </cell>
          <cell r="Q186">
            <v>4.7726839070732696</v>
          </cell>
          <cell r="R186">
            <v>4.2824382717481981</v>
          </cell>
          <cell r="S186">
            <v>3.6869820776794948</v>
          </cell>
          <cell r="T186">
            <v>3.5094663644180972</v>
          </cell>
          <cell r="U186">
            <v>3.1155221791669647</v>
          </cell>
          <cell r="V186">
            <v>3.2114268038734126</v>
          </cell>
          <cell r="W186">
            <v>3.3535526235401028</v>
          </cell>
          <cell r="X186">
            <v>3.4044448972516936</v>
          </cell>
          <cell r="Y186">
            <v>4.0145233412287906</v>
          </cell>
          <cell r="Z186">
            <v>4.2943802404641414</v>
          </cell>
          <cell r="AA186">
            <v>4.4129469699273862</v>
          </cell>
          <cell r="AB186">
            <v>4.4635566432177161</v>
          </cell>
          <cell r="AC186">
            <v>2.1693234420546785</v>
          </cell>
        </row>
        <row r="187">
          <cell r="C187" t="str">
            <v>1A4ai_Commercial/Institutional</v>
          </cell>
          <cell r="D187">
            <v>2.9410774793679431</v>
          </cell>
          <cell r="E187">
            <v>2.9410774793679431</v>
          </cell>
          <cell r="F187">
            <v>3.1830888034721543</v>
          </cell>
          <cell r="G187">
            <v>2.9367676119680772</v>
          </cell>
          <cell r="H187">
            <v>2.9367676119680772</v>
          </cell>
          <cell r="I187">
            <v>2.9367676119680772</v>
          </cell>
          <cell r="J187">
            <v>2.9367676119680772</v>
          </cell>
          <cell r="K187">
            <v>2.9367676119680772</v>
          </cell>
          <cell r="L187">
            <v>2.9367676119680772</v>
          </cell>
          <cell r="M187">
            <v>2.9367695302161949</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row>
        <row r="188">
          <cell r="C188" t="str">
            <v>1A4ciii_Fishing</v>
          </cell>
          <cell r="D188">
            <v>37.978421384001258</v>
          </cell>
          <cell r="E188">
            <v>37.978421384001258</v>
          </cell>
          <cell r="F188">
            <v>48.635935733075321</v>
          </cell>
          <cell r="G188">
            <v>36.094967201069089</v>
          </cell>
          <cell r="H188">
            <v>31.405677914250294</v>
          </cell>
          <cell r="I188">
            <v>29.89550465839779</v>
          </cell>
          <cell r="J188">
            <v>32.118544881944324</v>
          </cell>
          <cell r="K188">
            <v>29.336042681860039</v>
          </cell>
          <cell r="L188">
            <v>32.74782819578671</v>
          </cell>
          <cell r="M188">
            <v>41.438974649558247</v>
          </cell>
          <cell r="N188">
            <v>50.799762652553063</v>
          </cell>
          <cell r="O188">
            <v>48.765489680596815</v>
          </cell>
          <cell r="P188">
            <v>30.16677602302601</v>
          </cell>
          <cell r="Q188">
            <v>50.181752044769297</v>
          </cell>
          <cell r="R188">
            <v>38.004900552839416</v>
          </cell>
          <cell r="S188">
            <v>36.296999908641119</v>
          </cell>
          <cell r="T188">
            <v>32.252860067991328</v>
          </cell>
          <cell r="U188">
            <v>50.056909531342285</v>
          </cell>
          <cell r="V188">
            <v>48.138420415521878</v>
          </cell>
          <cell r="W188">
            <v>36.650941061067982</v>
          </cell>
          <cell r="X188">
            <v>32.447365795605542</v>
          </cell>
          <cell r="Y188">
            <v>35.780648447874299</v>
          </cell>
          <cell r="Z188">
            <v>33.153480653462104</v>
          </cell>
          <cell r="AA188">
            <v>28.049566293773442</v>
          </cell>
          <cell r="AB188">
            <v>25.30536477915253</v>
          </cell>
          <cell r="AC188">
            <v>23.092226305329099</v>
          </cell>
        </row>
        <row r="189">
          <cell r="C189" t="str">
            <v>1A5b_Other:Mobile</v>
          </cell>
          <cell r="D189">
            <v>225.8750786712078</v>
          </cell>
          <cell r="E189">
            <v>225.87507867120777</v>
          </cell>
          <cell r="F189">
            <v>164.28007116837443</v>
          </cell>
          <cell r="G189">
            <v>116.02519966102388</v>
          </cell>
          <cell r="H189">
            <v>113.80321839102075</v>
          </cell>
          <cell r="I189">
            <v>105.98011342082935</v>
          </cell>
          <cell r="J189">
            <v>104.77403999529996</v>
          </cell>
          <cell r="K189">
            <v>110.089525152109</v>
          </cell>
          <cell r="L189">
            <v>114.78663877561569</v>
          </cell>
          <cell r="M189">
            <v>111.77372957628</v>
          </cell>
          <cell r="N189">
            <v>102.26399296890209</v>
          </cell>
          <cell r="O189">
            <v>125.25920765370154</v>
          </cell>
          <cell r="P189">
            <v>133.63430518129715</v>
          </cell>
          <cell r="Q189">
            <v>112.82230545806928</v>
          </cell>
          <cell r="R189">
            <v>104.34580264340282</v>
          </cell>
          <cell r="S189">
            <v>101.35903523977906</v>
          </cell>
          <cell r="T189">
            <v>97.617207133551261</v>
          </cell>
          <cell r="U189">
            <v>89.641410807056133</v>
          </cell>
          <cell r="V189">
            <v>81.046672614621627</v>
          </cell>
          <cell r="W189">
            <v>70.067470582489122</v>
          </cell>
          <cell r="X189">
            <v>57.692433309080613</v>
          </cell>
          <cell r="Y189">
            <v>53.840451111529234</v>
          </cell>
          <cell r="Z189">
            <v>54.657766520930984</v>
          </cell>
          <cell r="AA189">
            <v>55.79462539775421</v>
          </cell>
          <cell r="AB189">
            <v>59.280605353159018</v>
          </cell>
          <cell r="AC189">
            <v>48.41280023140768</v>
          </cell>
        </row>
        <row r="190">
          <cell r="C190" t="str">
            <v>2D1_Lubricant_Use</v>
          </cell>
          <cell r="D190">
            <v>10.570711142796171</v>
          </cell>
          <cell r="E190">
            <v>10.570711142796171</v>
          </cell>
          <cell r="F190">
            <v>11.254892257599289</v>
          </cell>
          <cell r="G190">
            <v>11.967249604942168</v>
          </cell>
          <cell r="H190">
            <v>12.207222650137236</v>
          </cell>
          <cell r="I190">
            <v>11.94448958777396</v>
          </cell>
          <cell r="J190">
            <v>12.144433711084302</v>
          </cell>
          <cell r="K190">
            <v>12.285285182089497</v>
          </cell>
          <cell r="L190">
            <v>12.486520014882911</v>
          </cell>
          <cell r="M190">
            <v>12.673965101841363</v>
          </cell>
          <cell r="N190">
            <v>12.423748129044329</v>
          </cell>
          <cell r="O190">
            <v>12.659654781200931</v>
          </cell>
          <cell r="P190">
            <v>12.725849103389779</v>
          </cell>
          <cell r="Q190">
            <v>12.513667523932611</v>
          </cell>
          <cell r="R190">
            <v>12.417021349566348</v>
          </cell>
          <cell r="S190">
            <v>12.433513719487761</v>
          </cell>
          <cell r="T190">
            <v>12.524880757830003</v>
          </cell>
          <cell r="U190">
            <v>12.172763800889578</v>
          </cell>
          <cell r="V190">
            <v>12.43311855675668</v>
          </cell>
          <cell r="W190">
            <v>13.010999990229166</v>
          </cell>
          <cell r="X190">
            <v>13.270440403308841</v>
          </cell>
          <cell r="Y190">
            <v>13.77324858662883</v>
          </cell>
          <cell r="Z190">
            <v>13.907764598517772</v>
          </cell>
          <cell r="AA190">
            <v>14.016812461893297</v>
          </cell>
          <cell r="AB190">
            <v>14.24986262297551</v>
          </cell>
          <cell r="AC190">
            <v>11.339520996530602</v>
          </cell>
        </row>
        <row r="191">
          <cell r="C191" t="str">
            <v>2D3_Non-energy_products_from_fuels_and_solvent_use:Other</v>
          </cell>
          <cell r="D191">
            <v>0</v>
          </cell>
          <cell r="E191">
            <v>0</v>
          </cell>
          <cell r="F191">
            <v>0</v>
          </cell>
          <cell r="G191">
            <v>0</v>
          </cell>
          <cell r="H191">
            <v>0</v>
          </cell>
          <cell r="I191">
            <v>0</v>
          </cell>
          <cell r="J191">
            <v>0</v>
          </cell>
          <cell r="K191">
            <v>0</v>
          </cell>
          <cell r="L191">
            <v>0</v>
          </cell>
          <cell r="M191">
            <v>0</v>
          </cell>
          <cell r="N191">
            <v>0</v>
          </cell>
          <cell r="O191">
            <v>4.1024708266509703E-2</v>
          </cell>
          <cell r="P191">
            <v>0.20415617124938701</v>
          </cell>
          <cell r="Q191">
            <v>0.39237369775099501</v>
          </cell>
          <cell r="R191">
            <v>0.51083340691554002</v>
          </cell>
          <cell r="S191">
            <v>0.66621059692973905</v>
          </cell>
          <cell r="T191">
            <v>0.80408200744295899</v>
          </cell>
          <cell r="U191">
            <v>0.98391034287051904</v>
          </cell>
          <cell r="V191">
            <v>1.1138130291508299</v>
          </cell>
          <cell r="W191">
            <v>1.17211593635858</v>
          </cell>
          <cell r="X191">
            <v>1.27354585899326</v>
          </cell>
          <cell r="Y191">
            <v>1.2829021830075</v>
          </cell>
          <cell r="Z191">
            <v>1.31085818148389</v>
          </cell>
          <cell r="AA191">
            <v>1.2834216735705799</v>
          </cell>
          <cell r="AB191">
            <v>1.2296428984819401</v>
          </cell>
          <cell r="AC191">
            <v>1.1154098962808101</v>
          </cell>
        </row>
        <row r="192">
          <cell r="D192">
            <v>6404.8467566645841</v>
          </cell>
          <cell r="E192">
            <v>6404.846756664585</v>
          </cell>
          <cell r="F192">
            <v>6411.6965512832267</v>
          </cell>
          <cell r="G192">
            <v>6575.8062856521419</v>
          </cell>
          <cell r="H192">
            <v>6571.9342223659769</v>
          </cell>
          <cell r="I192">
            <v>6434.5938981587733</v>
          </cell>
          <cell r="J192">
            <v>6447.5548465491083</v>
          </cell>
          <cell r="K192">
            <v>6604.2632027156187</v>
          </cell>
          <cell r="L192">
            <v>6554.7596182482312</v>
          </cell>
          <cell r="M192">
            <v>6751.6104402237661</v>
          </cell>
          <cell r="N192">
            <v>6757.5528918494047</v>
          </cell>
          <cell r="O192">
            <v>6758.4663822393068</v>
          </cell>
          <cell r="P192">
            <v>6876.4546025831332</v>
          </cell>
          <cell r="Q192">
            <v>6651.4626153205581</v>
          </cell>
          <cell r="R192">
            <v>6380.5773487498545</v>
          </cell>
          <cell r="S192">
            <v>6278.2076854885663</v>
          </cell>
          <cell r="T192">
            <v>6206.1720567032526</v>
          </cell>
          <cell r="U192">
            <v>6038.4132192827255</v>
          </cell>
          <cell r="V192">
            <v>6036.0280818956298</v>
          </cell>
          <cell r="W192">
            <v>6120.2111741740209</v>
          </cell>
          <cell r="X192">
            <v>6211.2925509620864</v>
          </cell>
          <cell r="Y192">
            <v>6384.607120881964</v>
          </cell>
          <cell r="Z192">
            <v>6281.7226124635436</v>
          </cell>
          <cell r="AA192">
            <v>6249.7804935884178</v>
          </cell>
          <cell r="AB192">
            <v>6106.5224137719679</v>
          </cell>
          <cell r="AC192">
            <v>4804.6534053705027</v>
          </cell>
        </row>
        <row r="193">
          <cell r="C193" t="str">
            <v>5A1a_Managed_Waste_Disposal_sites_anaerobic</v>
          </cell>
          <cell r="D193">
            <v>3005.8155579925301</v>
          </cell>
          <cell r="E193">
            <v>3005.8155579925301</v>
          </cell>
          <cell r="F193">
            <v>3167.30776974119</v>
          </cell>
          <cell r="G193">
            <v>3140.5623744087602</v>
          </cell>
          <cell r="H193">
            <v>3019.6655676181699</v>
          </cell>
          <cell r="I193">
            <v>2906.8389971704601</v>
          </cell>
          <cell r="J193">
            <v>2859.74867207335</v>
          </cell>
          <cell r="K193">
            <v>2808.2853846225498</v>
          </cell>
          <cell r="L193">
            <v>2590.5060475119699</v>
          </cell>
          <cell r="M193">
            <v>2478.4145081741299</v>
          </cell>
          <cell r="N193">
            <v>2351.20355875733</v>
          </cell>
          <cell r="O193">
            <v>2207.7498092445799</v>
          </cell>
          <cell r="P193">
            <v>2052.2910303999502</v>
          </cell>
          <cell r="Q193">
            <v>1694.1546273516201</v>
          </cell>
          <cell r="R193">
            <v>1475.75116173486</v>
          </cell>
          <cell r="S193">
            <v>1363.6430694852399</v>
          </cell>
          <cell r="T193">
            <v>1326.52403123913</v>
          </cell>
          <cell r="U193">
            <v>1228.2545840773601</v>
          </cell>
          <cell r="V193">
            <v>1173.3791329901701</v>
          </cell>
          <cell r="W193">
            <v>1022.50377668626</v>
          </cell>
          <cell r="X193">
            <v>969.67219821692902</v>
          </cell>
          <cell r="Y193">
            <v>973.92236323780696</v>
          </cell>
          <cell r="Z193">
            <v>964.95054850339898</v>
          </cell>
          <cell r="AA193">
            <v>961.34738721992198</v>
          </cell>
          <cell r="AB193">
            <v>915.25899920503696</v>
          </cell>
          <cell r="AC193">
            <v>792.43294095257704</v>
          </cell>
        </row>
        <row r="194">
          <cell r="C194" t="str">
            <v>5B1a_composting_municipal_solid_waste</v>
          </cell>
          <cell r="D194">
            <v>0</v>
          </cell>
          <cell r="E194">
            <v>0</v>
          </cell>
          <cell r="F194">
            <v>9.7779417791235197</v>
          </cell>
          <cell r="G194">
            <v>15.58337754385337</v>
          </cell>
          <cell r="H194">
            <v>17.47534129823757</v>
          </cell>
          <cell r="I194">
            <v>19.392632180232368</v>
          </cell>
          <cell r="J194">
            <v>21.847537303888313</v>
          </cell>
          <cell r="K194">
            <v>23.738100259417433</v>
          </cell>
          <cell r="L194">
            <v>25.640248492421556</v>
          </cell>
          <cell r="M194">
            <v>27.445729768940627</v>
          </cell>
          <cell r="N194">
            <v>29.711881258309504</v>
          </cell>
          <cell r="O194">
            <v>31.783295401602405</v>
          </cell>
          <cell r="P194">
            <v>37.305380829165031</v>
          </cell>
          <cell r="Q194">
            <v>36.51127667985579</v>
          </cell>
          <cell r="R194">
            <v>42.644885164190057</v>
          </cell>
          <cell r="S194">
            <v>50.71850850487516</v>
          </cell>
          <cell r="T194">
            <v>56.724327321669065</v>
          </cell>
          <cell r="U194">
            <v>58.80024531823797</v>
          </cell>
          <cell r="V194">
            <v>62.958659596661747</v>
          </cell>
          <cell r="W194">
            <v>70.347377218852955</v>
          </cell>
          <cell r="X194">
            <v>70.331267870202964</v>
          </cell>
          <cell r="Y194">
            <v>74.702802424463201</v>
          </cell>
          <cell r="Z194">
            <v>77.681826812770296</v>
          </cell>
          <cell r="AA194">
            <v>76.0712463454107</v>
          </cell>
          <cell r="AB194">
            <v>76.544088713072099</v>
          </cell>
          <cell r="AC194">
            <v>76.566753744301508</v>
          </cell>
        </row>
        <row r="195">
          <cell r="C195" t="str">
            <v>5B2a_Anaerobic_digestion_municipal_solid_waste</v>
          </cell>
          <cell r="D195">
            <v>0</v>
          </cell>
          <cell r="E195">
            <v>0</v>
          </cell>
          <cell r="F195">
            <v>5.4112558334065298E-3</v>
          </cell>
          <cell r="G195">
            <v>6.0110156967647698E-3</v>
          </cell>
          <cell r="H195">
            <v>5.9918290387402503E-3</v>
          </cell>
          <cell r="I195">
            <v>5.9842953099954197E-3</v>
          </cell>
          <cell r="J195">
            <v>2.2677766273542461E-2</v>
          </cell>
          <cell r="K195">
            <v>7.0690583811842594E-2</v>
          </cell>
          <cell r="L195">
            <v>6.9410336881919998E-2</v>
          </cell>
          <cell r="M195">
            <v>0.1230235577605347</v>
          </cell>
          <cell r="N195">
            <v>0.20538406350845909</v>
          </cell>
          <cell r="O195">
            <v>0.2298491478974182</v>
          </cell>
          <cell r="P195">
            <v>0.262163333328301</v>
          </cell>
          <cell r="Q195">
            <v>0.31040156291629939</v>
          </cell>
          <cell r="R195">
            <v>0.72175117332982297</v>
          </cell>
          <cell r="S195">
            <v>0.7856485545961388</v>
          </cell>
          <cell r="T195">
            <v>1.37448620112425</v>
          </cell>
          <cell r="U195">
            <v>2.5844942481764202</v>
          </cell>
          <cell r="V195">
            <v>3.5111665007526973</v>
          </cell>
          <cell r="W195">
            <v>5.1822986226997259</v>
          </cell>
          <cell r="X195">
            <v>6.5563063270170527</v>
          </cell>
          <cell r="Y195">
            <v>8.279427748411603</v>
          </cell>
          <cell r="Z195">
            <v>9.5403167884470221</v>
          </cell>
          <cell r="AA195">
            <v>9.8808399517591496</v>
          </cell>
          <cell r="AB195">
            <v>10.00273718362825</v>
          </cell>
          <cell r="AC195">
            <v>10.25601056463681</v>
          </cell>
        </row>
        <row r="196">
          <cell r="C196" t="str">
            <v>5C1.1b_Biogenic:Sewage_sludge</v>
          </cell>
          <cell r="D196">
            <v>1.1427377440489219</v>
          </cell>
          <cell r="E196">
            <v>1.1427377440489219</v>
          </cell>
          <cell r="F196">
            <v>1.2440699130371882</v>
          </cell>
          <cell r="G196">
            <v>2.7957402954253996</v>
          </cell>
          <cell r="H196">
            <v>2.8535381868596192</v>
          </cell>
          <cell r="I196">
            <v>2.9165881056670626</v>
          </cell>
          <cell r="J196">
            <v>2.9751755312566148</v>
          </cell>
          <cell r="K196">
            <v>3.041846902000604</v>
          </cell>
          <cell r="L196">
            <v>3.1099006235116948</v>
          </cell>
          <cell r="M196">
            <v>3.1809662832285999</v>
          </cell>
          <cell r="N196">
            <v>3.2356275496684521</v>
          </cell>
          <cell r="O196">
            <v>3.2975807109519182</v>
          </cell>
          <cell r="P196">
            <v>3.2099155969632602</v>
          </cell>
          <cell r="Q196">
            <v>2.8596844544347033</v>
          </cell>
          <cell r="R196">
            <v>2.961879390047125</v>
          </cell>
          <cell r="S196">
            <v>3.4188566633035578</v>
          </cell>
          <cell r="T196">
            <v>3.307165180874382</v>
          </cell>
          <cell r="U196">
            <v>3.076676280159143</v>
          </cell>
          <cell r="V196">
            <v>2.932907000060061</v>
          </cell>
          <cell r="W196">
            <v>2.538065964728903</v>
          </cell>
          <cell r="X196">
            <v>2.4481773642165261</v>
          </cell>
          <cell r="Y196">
            <v>2.1353644862523113</v>
          </cell>
          <cell r="Z196">
            <v>1.9146127228450152</v>
          </cell>
          <cell r="AA196">
            <v>1.6064354000375665</v>
          </cell>
          <cell r="AB196">
            <v>1.2638491547464648</v>
          </cell>
          <cell r="AC196">
            <v>1.0234344395242543</v>
          </cell>
        </row>
        <row r="197">
          <cell r="C197" t="str">
            <v>5C1.2a_Non-biogenic:municipal_solid_waste</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row>
        <row r="198">
          <cell r="C198" t="str">
            <v>5C1.2b_Non-biogenic:Clinical_waste</v>
          </cell>
          <cell r="D198">
            <v>15.565431647870753</v>
          </cell>
          <cell r="E198">
            <v>15.565431647870753</v>
          </cell>
          <cell r="F198">
            <v>11.956457224686707</v>
          </cell>
          <cell r="G198">
            <v>10.409860656410487</v>
          </cell>
          <cell r="H198">
            <v>10.640445964010288</v>
          </cell>
          <cell r="I198">
            <v>10.890548381648625</v>
          </cell>
          <cell r="J198">
            <v>11.123929838754592</v>
          </cell>
          <cell r="K198">
            <v>11.387498821476431</v>
          </cell>
          <cell r="L198">
            <v>9.6910269481404541</v>
          </cell>
          <cell r="M198">
            <v>8.0002171595813145</v>
          </cell>
          <cell r="N198">
            <v>6.2723389441498876</v>
          </cell>
          <cell r="O198">
            <v>4.5677650932066056</v>
          </cell>
          <cell r="P198">
            <v>4.8593347243820499</v>
          </cell>
          <cell r="Q198">
            <v>4.9926358133766335</v>
          </cell>
          <cell r="R198">
            <v>5.2616565469035166</v>
          </cell>
          <cell r="S198">
            <v>4.9423555083110333</v>
          </cell>
          <cell r="T198">
            <v>4.6067075779895612</v>
          </cell>
          <cell r="U198">
            <v>4.574365742671155</v>
          </cell>
          <cell r="V198">
            <v>4.3119750183122267</v>
          </cell>
          <cell r="W198">
            <v>4.3801432584403051</v>
          </cell>
          <cell r="X198">
            <v>3.9069950249458816</v>
          </cell>
          <cell r="Y198">
            <v>3.9308154003590769</v>
          </cell>
          <cell r="Z198">
            <v>3.8912378087006063</v>
          </cell>
          <cell r="AA198">
            <v>3.8522453833641688</v>
          </cell>
          <cell r="AB198">
            <v>4.0168010205022036</v>
          </cell>
          <cell r="AC198">
            <v>3.8854654074154711</v>
          </cell>
        </row>
        <row r="199">
          <cell r="C199" t="str">
            <v>5C1.2b_Non-biogenic:Other_Chemical_waste</v>
          </cell>
          <cell r="D199">
            <v>51.056651593306682</v>
          </cell>
          <cell r="E199">
            <v>51.056651593306682</v>
          </cell>
          <cell r="F199">
            <v>50.821908367590353</v>
          </cell>
          <cell r="G199">
            <v>27.755809128262268</v>
          </cell>
          <cell r="H199">
            <v>29.990087519333425</v>
          </cell>
          <cell r="I199">
            <v>35.691970800309001</v>
          </cell>
          <cell r="J199">
            <v>27.744130719874168</v>
          </cell>
          <cell r="K199">
            <v>10.643799622853606</v>
          </cell>
          <cell r="L199">
            <v>11.97811890922846</v>
          </cell>
          <cell r="M199">
            <v>12.864454227723613</v>
          </cell>
          <cell r="N199">
            <v>6.3221645537829971</v>
          </cell>
          <cell r="O199">
            <v>4.1479194977217588</v>
          </cell>
          <cell r="P199">
            <v>5.5564025897229383</v>
          </cell>
          <cell r="Q199">
            <v>5.1727386509986388</v>
          </cell>
          <cell r="R199">
            <v>4.7640848854595097</v>
          </cell>
          <cell r="S199">
            <v>4.3693002612168721</v>
          </cell>
          <cell r="T199">
            <v>4.1392267843207744</v>
          </cell>
          <cell r="U199">
            <v>4.075549721333882</v>
          </cell>
          <cell r="V199">
            <v>3.6108531290177606</v>
          </cell>
          <cell r="W199">
            <v>3.6056095873285474</v>
          </cell>
          <cell r="X199">
            <v>8.2062445265939185E-2</v>
          </cell>
          <cell r="Y199">
            <v>8.8032708249247485E-2</v>
          </cell>
          <cell r="Z199">
            <v>8.6852854099343582E-2</v>
          </cell>
          <cell r="AA199">
            <v>9.6246980064847401E-2</v>
          </cell>
          <cell r="AB199">
            <v>8.9640989321617071E-2</v>
          </cell>
          <cell r="AC199">
            <v>9.4501787459066136E-2</v>
          </cell>
        </row>
        <row r="200">
          <cell r="C200" t="str">
            <v>5D1_Domestic_wastewater_treatment</v>
          </cell>
          <cell r="D200">
            <v>121.55013986047291</v>
          </cell>
          <cell r="E200">
            <v>121.55013986047291</v>
          </cell>
          <cell r="F200">
            <v>121.2472813750352</v>
          </cell>
          <cell r="G200">
            <v>136.9340211094152</v>
          </cell>
          <cell r="H200">
            <v>139.5187707192249</v>
          </cell>
          <cell r="I200">
            <v>145.94582182389468</v>
          </cell>
          <cell r="J200">
            <v>103.3917822016965</v>
          </cell>
          <cell r="K200">
            <v>103.16034021075561</v>
          </cell>
          <cell r="L200">
            <v>108.82864266777679</v>
          </cell>
          <cell r="M200">
            <v>110.5937947157081</v>
          </cell>
          <cell r="N200">
            <v>113.1788282348312</v>
          </cell>
          <cell r="O200">
            <v>114.08737779659549</v>
          </cell>
          <cell r="P200">
            <v>115.20237712144009</v>
          </cell>
          <cell r="Q200">
            <v>115.12249708278679</v>
          </cell>
          <cell r="R200">
            <v>115.133356979989</v>
          </cell>
          <cell r="S200">
            <v>110.9163426755714</v>
          </cell>
          <cell r="T200">
            <v>102.0645020871147</v>
          </cell>
          <cell r="U200">
            <v>97.410445701558004</v>
          </cell>
          <cell r="V200">
            <v>95.832564811323692</v>
          </cell>
          <cell r="W200">
            <v>96.08362718756851</v>
          </cell>
          <cell r="X200">
            <v>95.691775644100815</v>
          </cell>
          <cell r="Y200">
            <v>96.666782527143695</v>
          </cell>
          <cell r="Z200">
            <v>97.964150320574603</v>
          </cell>
          <cell r="AA200">
            <v>97.903038606428893</v>
          </cell>
          <cell r="AB200">
            <v>98.378828409536197</v>
          </cell>
          <cell r="AC200">
            <v>98.057586071438706</v>
          </cell>
        </row>
        <row r="201">
          <cell r="C201" t="str">
            <v>5D2_Industrial_wastewater_treatment</v>
          </cell>
          <cell r="D201">
            <v>31.11034576897087</v>
          </cell>
          <cell r="E201">
            <v>31.11034576897087</v>
          </cell>
          <cell r="F201">
            <v>30.53086857619682</v>
          </cell>
          <cell r="G201">
            <v>37.634042737915081</v>
          </cell>
          <cell r="H201">
            <v>39.751767735271955</v>
          </cell>
          <cell r="I201">
            <v>39.030457473607342</v>
          </cell>
          <cell r="J201">
            <v>35.54928300252557</v>
          </cell>
          <cell r="K201">
            <v>41.04063140817739</v>
          </cell>
          <cell r="L201">
            <v>45.347396319916569</v>
          </cell>
          <cell r="M201">
            <v>42.312743766702241</v>
          </cell>
          <cell r="N201">
            <v>44.50291386750763</v>
          </cell>
          <cell r="O201">
            <v>60.320963117985158</v>
          </cell>
          <cell r="P201">
            <v>64.445451546405621</v>
          </cell>
          <cell r="Q201">
            <v>58.729091902049539</v>
          </cell>
          <cell r="R201">
            <v>56.52401495969815</v>
          </cell>
          <cell r="S201">
            <v>53.568077975497509</v>
          </cell>
          <cell r="T201">
            <v>46.083135583372169</v>
          </cell>
          <cell r="U201">
            <v>42.91906769343143</v>
          </cell>
          <cell r="V201">
            <v>43.910079340728849</v>
          </cell>
          <cell r="W201">
            <v>47.237867395071049</v>
          </cell>
          <cell r="X201">
            <v>44.4033459992243</v>
          </cell>
          <cell r="Y201">
            <v>40.009909986394142</v>
          </cell>
          <cell r="Z201">
            <v>45.446444766851116</v>
          </cell>
          <cell r="AA201">
            <v>42.192135017176057</v>
          </cell>
          <cell r="AB201">
            <v>43.887584886641612</v>
          </cell>
          <cell r="AC201">
            <v>43.275289036429569</v>
          </cell>
        </row>
        <row r="202">
          <cell r="D202">
            <v>3226.2408646072004</v>
          </cell>
          <cell r="E202">
            <v>3226.2408646072004</v>
          </cell>
          <cell r="F202">
            <v>3392.891708232693</v>
          </cell>
          <cell r="G202">
            <v>3371.6812368957385</v>
          </cell>
          <cell r="H202">
            <v>3259.9015108701465</v>
          </cell>
          <cell r="I202">
            <v>3160.7130002311292</v>
          </cell>
          <cell r="J202">
            <v>3062.4031884376191</v>
          </cell>
          <cell r="K202">
            <v>3001.3682924310433</v>
          </cell>
          <cell r="L202">
            <v>2795.1707918098477</v>
          </cell>
          <cell r="M202">
            <v>2682.9354376537744</v>
          </cell>
          <cell r="N202">
            <v>2554.6326972290881</v>
          </cell>
          <cell r="O202">
            <v>2426.1845600105407</v>
          </cell>
          <cell r="P202">
            <v>2283.1320561413572</v>
          </cell>
          <cell r="Q202">
            <v>1917.8529534980385</v>
          </cell>
          <cell r="R202">
            <v>1703.7627908344773</v>
          </cell>
          <cell r="S202">
            <v>1592.3621596286116</v>
          </cell>
          <cell r="T202">
            <v>1544.8235819755948</v>
          </cell>
          <cell r="U202">
            <v>1441.695428782928</v>
          </cell>
          <cell r="V202">
            <v>1390.4473383870275</v>
          </cell>
          <cell r="W202">
            <v>1251.8787659209502</v>
          </cell>
          <cell r="X202">
            <v>1193.0921288919023</v>
          </cell>
          <cell r="Y202">
            <v>1199.73549851908</v>
          </cell>
          <cell r="Z202">
            <v>1201.4759905776871</v>
          </cell>
          <cell r="AA202">
            <v>1192.949574904163</v>
          </cell>
          <cell r="AB202">
            <v>1149.4425295624856</v>
          </cell>
          <cell r="AC202">
            <v>1025.5919820037825</v>
          </cell>
        </row>
        <row r="203">
          <cell r="D203">
            <v>55011.568919640064</v>
          </cell>
          <cell r="E203">
            <v>55011.568919640064</v>
          </cell>
          <cell r="F203">
            <v>51621.787971568025</v>
          </cell>
          <cell r="G203">
            <v>53181.887387807394</v>
          </cell>
          <cell r="H203">
            <v>54217.245207898428</v>
          </cell>
          <cell r="I203">
            <v>54907.247645380594</v>
          </cell>
          <cell r="J203">
            <v>52019.376394920611</v>
          </cell>
          <cell r="K203">
            <v>45737.477049786576</v>
          </cell>
          <cell r="L203">
            <v>47736.596680871182</v>
          </cell>
          <cell r="M203">
            <v>51136.171208610656</v>
          </cell>
          <cell r="N203">
            <v>49597.686026555872</v>
          </cell>
          <cell r="O203">
            <v>50556.92439419288</v>
          </cell>
          <cell r="P203">
            <v>47706.458407935737</v>
          </cell>
          <cell r="Q203">
            <v>49070.982213085532</v>
          </cell>
          <cell r="R203">
            <v>42591.658877993752</v>
          </cell>
          <cell r="S203">
            <v>45781.295752180224</v>
          </cell>
          <cell r="T203">
            <v>42921.687229943702</v>
          </cell>
          <cell r="U203">
            <v>44650.879144097446</v>
          </cell>
          <cell r="V203">
            <v>49735.77067744844</v>
          </cell>
          <cell r="W203">
            <v>45368.533634008687</v>
          </cell>
          <cell r="X203">
            <v>45101.448898044931</v>
          </cell>
          <cell r="Y203">
            <v>47400.437506155868</v>
          </cell>
          <cell r="Z203">
            <v>41272.034309055038</v>
          </cell>
          <cell r="AA203">
            <v>37688.374782216088</v>
          </cell>
          <cell r="AB203">
            <v>37475.389276303176</v>
          </cell>
          <cell r="AC203">
            <v>32657.329718320878</v>
          </cell>
        </row>
      </sheetData>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Checks"/>
      <sheetName val="DataSources"/>
      <sheetName val="Contents"/>
      <sheetName val="B3.1"/>
      <sheetName val="B3.2"/>
      <sheetName val="B3.3"/>
      <sheetName val="B3.4"/>
      <sheetName val="B3.5=same as P3.8"/>
      <sheetName val="B3.6"/>
      <sheetName val="B3.7"/>
      <sheetName val="B3.8"/>
      <sheetName val="B3.9"/>
      <sheetName val="B2.1"/>
      <sheetName val="B2.2"/>
      <sheetName val="B2.3"/>
      <sheetName val="B2.4"/>
      <sheetName val="B2.5"/>
      <sheetName val="B2.6"/>
      <sheetName val="B2.7"/>
      <sheetName val="undeveloped B2.8"/>
      <sheetName val="B1.1"/>
      <sheetName val="B1.2"/>
      <sheetName val="B1.3"/>
      <sheetName val="B1.4"/>
      <sheetName val="Lists"/>
    </sheetNames>
    <sheetDataSet>
      <sheetData sheetId="0"/>
      <sheetData sheetId="1"/>
      <sheetData sheetId="2"/>
      <sheetData sheetId="3"/>
      <sheetData sheetId="4"/>
      <sheetData sheetId="5"/>
      <sheetData sheetId="6"/>
      <sheetData sheetId="7"/>
      <sheetData sheetId="8">
        <row r="30">
          <cell r="D30">
            <v>2018</v>
          </cell>
        </row>
      </sheetData>
      <sheetData sheetId="9"/>
      <sheetData sheetId="10"/>
      <sheetData sheetId="11"/>
      <sheetData sheetId="12"/>
      <sheetData sheetId="13">
        <row r="29">
          <cell r="W29">
            <v>1.163E-2</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195A904-FD96-4735-9A48-CB788077858E}" name="Table1" displayName="Table1" ref="C4:C9" totalsRowShown="0" headerRowDxfId="4" dataDxfId="2" headerRowBorderDxfId="3" tableBorderDxfId="1">
  <tableColumns count="1">
    <tableColumn id="1" xr3:uid="{C59202F7-0C4D-4D92-9C2C-2A8E3B7C25D1}" name="Policy"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gov.wales/energy-generation-wales-202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gov.wales/energy-generation-wales-2020"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gov.wales/circular-economy-fund-launches-increase-use-recycled-materials"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gov.wales/energy-generation-wales-2020"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6.bin"/><Relationship Id="rId1" Type="http://schemas.openxmlformats.org/officeDocument/2006/relationships/hyperlink" Target="https://statswales.gov.wales/Catalogue/Environment-and-Countryside/Waste-Management/Local-Authority-Municipal-Waste/annualwastemanagement-by-management-year"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7.bin"/><Relationship Id="rId1" Type="http://schemas.openxmlformats.org/officeDocument/2006/relationships/hyperlink" Target="https://statswales.gov.wales/Catalogue/Environment-and-Countryside/Waste-Management/Local-Authority-Municipal-Waste/annualresidualhouseholdwasteproducedperperson-by-localauthority"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statswales.gov.wales/Catalogue/Environment-and-Countryside/Waste-Management/Local-Authority-Municipal-Waste/annualwastemanagement-by-management-yea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Decarbonisationmailbox@gov.wales"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0.bin"/><Relationship Id="rId1" Type="http://schemas.openxmlformats.org/officeDocument/2006/relationships/hyperlink" Target="https://naei.beis.gov.uk/reports/reports?section_id=3"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1.bin"/><Relationship Id="rId1" Type="http://schemas.openxmlformats.org/officeDocument/2006/relationships/hyperlink" Target="https://naei.beis.gov.uk/reports/reports?section_id=3"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2.bin"/><Relationship Id="rId1" Type="http://schemas.openxmlformats.org/officeDocument/2006/relationships/hyperlink" Target="https://naei.beis.gov.uk/reports/reports?section_id=3"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gov.wales/sites/default/files/publications/2019-06/low-carbon-delivery-plan_1.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rapcymru.org.uk/sites/default/files/2021-08/WRAP-wao-2018-report-response-summary-report.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gov.wales/energy-generation-wales-2020"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gov.wales/energy-generation-wales-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72"/>
  <sheetViews>
    <sheetView workbookViewId="0"/>
  </sheetViews>
  <sheetFormatPr defaultRowHeight="15.5" x14ac:dyDescent="0.35"/>
  <cols>
    <col min="1" max="1" width="20.765625" customWidth="1"/>
    <col min="2" max="2" width="2.765625" customWidth="1"/>
    <col min="3" max="3" width="8.23046875" customWidth="1"/>
    <col min="4" max="4" width="8.765625" customWidth="1"/>
    <col min="5" max="5" width="2.4609375" customWidth="1"/>
    <col min="6" max="6" width="8.84375" customWidth="1"/>
    <col min="7" max="7" width="3.07421875" customWidth="1"/>
    <col min="8" max="8" width="8.07421875" customWidth="1"/>
    <col min="9" max="9" width="1.69140625" customWidth="1"/>
    <col min="10" max="10" width="1.3046875" customWidth="1"/>
    <col min="11" max="11" width="7.84375" customWidth="1"/>
    <col min="12" max="12" width="7.69140625" customWidth="1"/>
    <col min="13" max="13" width="3.23046875" customWidth="1"/>
    <col min="14" max="14" width="8.3046875" customWidth="1"/>
    <col min="15" max="15" width="3.07421875" bestFit="1" customWidth="1"/>
    <col min="16" max="16" width="9.69140625" customWidth="1"/>
    <col min="17" max="18" width="1.69140625" customWidth="1"/>
    <col min="19" max="19" width="8.3046875" customWidth="1"/>
    <col min="20" max="20" width="7.4609375" customWidth="1"/>
    <col min="21" max="21" width="2.4609375" customWidth="1"/>
    <col min="22" max="22" width="8.765625" customWidth="1"/>
    <col min="23" max="23" width="2.765625" customWidth="1"/>
    <col min="24" max="24" width="9.53515625" customWidth="1"/>
    <col min="25" max="25" width="1.4609375" customWidth="1"/>
    <col min="26" max="26" width="2.07421875" customWidth="1"/>
  </cols>
  <sheetData>
    <row r="1" spans="2:26" ht="8.5" customHeight="1" x14ac:dyDescent="0.35"/>
    <row r="2" spans="2:26" x14ac:dyDescent="0.35">
      <c r="B2" s="31"/>
      <c r="C2" s="8"/>
      <c r="D2" s="8"/>
      <c r="E2" s="8"/>
      <c r="F2" s="8"/>
      <c r="G2" s="8"/>
      <c r="H2" s="8"/>
      <c r="I2" s="8"/>
      <c r="J2" s="8"/>
      <c r="K2" s="8"/>
      <c r="L2" s="8"/>
      <c r="M2" s="8"/>
      <c r="N2" s="8"/>
      <c r="O2" s="8"/>
      <c r="P2" s="8"/>
      <c r="Q2" s="8"/>
      <c r="R2" s="8"/>
      <c r="S2" s="8"/>
      <c r="T2" s="8"/>
      <c r="U2" s="8"/>
      <c r="V2" s="8"/>
      <c r="W2" s="8"/>
      <c r="X2" s="8"/>
      <c r="Y2" s="8"/>
      <c r="Z2" s="6"/>
    </row>
    <row r="3" spans="2:26" ht="18" x14ac:dyDescent="0.4">
      <c r="B3" s="26"/>
      <c r="C3" s="445" t="s">
        <v>0</v>
      </c>
      <c r="D3" s="445"/>
      <c r="E3" s="445"/>
      <c r="F3" s="445"/>
      <c r="G3" s="445"/>
      <c r="H3" s="445"/>
      <c r="I3" s="445"/>
      <c r="J3" s="445"/>
      <c r="K3" s="445"/>
      <c r="L3" s="445"/>
      <c r="M3" s="445"/>
      <c r="N3" s="445"/>
      <c r="O3" s="445"/>
      <c r="P3" s="445"/>
      <c r="Q3" s="445"/>
      <c r="R3" s="445"/>
      <c r="S3" s="445"/>
      <c r="T3" s="445"/>
      <c r="U3" s="445"/>
      <c r="V3" s="445"/>
      <c r="W3" s="445"/>
      <c r="X3" s="445"/>
      <c r="Y3" s="22"/>
      <c r="Z3" s="27"/>
    </row>
    <row r="4" spans="2:26" x14ac:dyDescent="0.35">
      <c r="B4" s="26"/>
      <c r="C4" s="22"/>
      <c r="D4" s="22"/>
      <c r="E4" s="22"/>
      <c r="F4" s="22"/>
      <c r="G4" s="22"/>
      <c r="H4" s="22"/>
      <c r="I4" s="22"/>
      <c r="J4" s="22"/>
      <c r="K4" s="22"/>
      <c r="L4" s="22"/>
      <c r="M4" s="22"/>
      <c r="N4" s="22"/>
      <c r="O4" s="22"/>
      <c r="P4" s="22"/>
      <c r="Q4" s="22"/>
      <c r="R4" s="22"/>
      <c r="S4" s="22"/>
      <c r="T4" s="22"/>
      <c r="U4" s="22"/>
      <c r="V4" s="22"/>
      <c r="W4" s="22"/>
      <c r="X4" s="22"/>
      <c r="Y4" s="22"/>
      <c r="Z4" s="27"/>
    </row>
    <row r="5" spans="2:26" x14ac:dyDescent="0.35">
      <c r="B5" s="26"/>
      <c r="C5" s="442" t="s">
        <v>132</v>
      </c>
      <c r="D5" s="442"/>
      <c r="E5" s="442"/>
      <c r="F5" s="442"/>
      <c r="G5" s="442"/>
      <c r="H5" s="442"/>
      <c r="I5" s="56"/>
      <c r="J5" s="56"/>
      <c r="K5" s="442" t="s">
        <v>4</v>
      </c>
      <c r="L5" s="442"/>
      <c r="M5" s="442"/>
      <c r="N5" s="442"/>
      <c r="O5" s="442"/>
      <c r="P5" s="442"/>
      <c r="Q5" s="56"/>
      <c r="R5" s="22"/>
      <c r="S5" s="442" t="s">
        <v>133</v>
      </c>
      <c r="T5" s="442"/>
      <c r="U5" s="442"/>
      <c r="V5" s="442"/>
      <c r="W5" s="442"/>
      <c r="X5" s="442"/>
      <c r="Y5" s="22"/>
      <c r="Z5" s="27"/>
    </row>
    <row r="6" spans="2:26" x14ac:dyDescent="0.35">
      <c r="B6" s="26"/>
      <c r="C6" s="22"/>
      <c r="D6" s="22"/>
      <c r="E6" s="22"/>
      <c r="F6" s="22"/>
      <c r="G6" s="22"/>
      <c r="H6" s="22"/>
      <c r="I6" s="22"/>
      <c r="J6" s="22"/>
      <c r="K6" s="22"/>
      <c r="L6" s="22"/>
      <c r="M6" s="22"/>
      <c r="N6" s="22"/>
      <c r="O6" s="22"/>
      <c r="P6" s="22"/>
      <c r="Q6" s="22"/>
      <c r="R6" s="22"/>
      <c r="S6" s="22"/>
      <c r="T6" s="22"/>
      <c r="U6" s="22"/>
      <c r="V6" s="22"/>
      <c r="W6" s="22"/>
      <c r="X6" s="22"/>
      <c r="Y6" s="22"/>
      <c r="Z6" s="27"/>
    </row>
    <row r="7" spans="2:26" ht="32.25" customHeight="1" x14ac:dyDescent="0.35">
      <c r="B7" s="26"/>
      <c r="C7" s="54" t="e">
        <f>#REF!</f>
        <v>#REF!</v>
      </c>
      <c r="D7" s="401" t="s">
        <v>46</v>
      </c>
      <c r="E7" s="401"/>
      <c r="F7" s="401"/>
      <c r="G7" s="401"/>
      <c r="H7" s="401"/>
      <c r="I7" s="57"/>
      <c r="J7" s="57"/>
      <c r="K7" s="54" t="e">
        <f>#REF!</f>
        <v>#REF!</v>
      </c>
      <c r="L7" s="418" t="e">
        <f>#REF!</f>
        <v>#REF!</v>
      </c>
      <c r="M7" s="419"/>
      <c r="N7" s="419"/>
      <c r="O7" s="419"/>
      <c r="P7" s="420"/>
      <c r="Q7" s="57"/>
      <c r="R7" s="22"/>
      <c r="S7" s="54" t="e">
        <f>#REF!</f>
        <v>#REF!</v>
      </c>
      <c r="T7" s="401" t="e">
        <f>#REF!</f>
        <v>#REF!</v>
      </c>
      <c r="U7" s="401"/>
      <c r="V7" s="401"/>
      <c r="W7" s="401"/>
      <c r="X7" s="401"/>
      <c r="Y7" s="22"/>
      <c r="Z7" s="27"/>
    </row>
    <row r="8" spans="2:26" x14ac:dyDescent="0.35">
      <c r="B8" s="26"/>
      <c r="C8" s="386" t="s">
        <v>8</v>
      </c>
      <c r="D8" s="386"/>
      <c r="E8" s="400">
        <f>'W3.1'!D6</f>
        <v>0</v>
      </c>
      <c r="F8" s="400"/>
      <c r="G8" s="400"/>
      <c r="H8" s="400"/>
      <c r="I8" s="58"/>
      <c r="J8" s="58"/>
      <c r="K8" s="387" t="s">
        <v>8</v>
      </c>
      <c r="L8" s="388"/>
      <c r="M8" s="405">
        <f>'W3.2'!C6</f>
        <v>0</v>
      </c>
      <c r="N8" s="406"/>
      <c r="O8" s="406"/>
      <c r="P8" s="407"/>
      <c r="Q8" s="58"/>
      <c r="R8" s="22"/>
      <c r="S8" s="386" t="s">
        <v>8</v>
      </c>
      <c r="T8" s="386"/>
      <c r="U8" s="400" t="s">
        <v>152</v>
      </c>
      <c r="V8" s="400"/>
      <c r="W8" s="400"/>
      <c r="X8" s="400"/>
      <c r="Y8" s="22"/>
      <c r="Z8" s="27"/>
    </row>
    <row r="9" spans="2:26" ht="21" customHeight="1" x14ac:dyDescent="0.35">
      <c r="B9" s="26"/>
      <c r="C9" s="386" t="s">
        <v>144</v>
      </c>
      <c r="D9" s="386"/>
      <c r="E9" s="400">
        <f>'W3.1'!D8</f>
        <v>0</v>
      </c>
      <c r="F9" s="400"/>
      <c r="G9" s="400"/>
      <c r="H9" s="400"/>
      <c r="I9" s="58"/>
      <c r="J9" s="58"/>
      <c r="K9" s="387" t="s">
        <v>144</v>
      </c>
      <c r="L9" s="388"/>
      <c r="M9" s="405">
        <f>'W3.2'!C8</f>
        <v>0</v>
      </c>
      <c r="N9" s="406"/>
      <c r="O9" s="452"/>
      <c r="P9" s="453"/>
      <c r="Q9" s="58"/>
      <c r="R9" s="22"/>
      <c r="S9" s="386" t="s">
        <v>144</v>
      </c>
      <c r="T9" s="386"/>
      <c r="U9" s="400"/>
      <c r="V9" s="400"/>
      <c r="W9" s="400"/>
      <c r="X9" s="400"/>
      <c r="Y9" s="22"/>
      <c r="Z9" s="27"/>
    </row>
    <row r="10" spans="2:26" ht="15" customHeight="1" x14ac:dyDescent="0.35">
      <c r="B10" s="26"/>
      <c r="C10" s="408" t="s">
        <v>153</v>
      </c>
      <c r="D10" s="443" t="e">
        <f>'W3.1'!#REF!</f>
        <v>#REF!</v>
      </c>
      <c r="E10" s="412">
        <v>2019</v>
      </c>
      <c r="F10" s="412"/>
      <c r="G10" s="384">
        <v>2020</v>
      </c>
      <c r="H10" s="385"/>
      <c r="I10" s="55"/>
      <c r="J10" s="55"/>
      <c r="K10" s="408" t="s">
        <v>153</v>
      </c>
      <c r="L10" s="416" t="e">
        <f>'W3.2'!#REF!</f>
        <v>#REF!</v>
      </c>
      <c r="M10" s="412">
        <v>2019</v>
      </c>
      <c r="N10" s="412"/>
      <c r="O10" s="384">
        <v>2020</v>
      </c>
      <c r="P10" s="385"/>
      <c r="Q10" s="55"/>
      <c r="R10" s="22"/>
      <c r="S10" s="446" t="s">
        <v>108</v>
      </c>
      <c r="T10" s="447"/>
      <c r="U10" s="384">
        <v>2020</v>
      </c>
      <c r="V10" s="385"/>
      <c r="W10" s="384">
        <v>2021</v>
      </c>
      <c r="X10" s="385">
        <v>2021</v>
      </c>
      <c r="Y10" s="22"/>
      <c r="Z10" s="27"/>
    </row>
    <row r="11" spans="2:26" ht="12.75" customHeight="1" x14ac:dyDescent="0.35">
      <c r="B11" s="26"/>
      <c r="C11" s="409"/>
      <c r="D11" s="444"/>
      <c r="E11" s="392"/>
      <c r="F11" s="50"/>
      <c r="G11" s="45"/>
      <c r="H11" s="41"/>
      <c r="I11" s="59"/>
      <c r="J11" s="59"/>
      <c r="K11" s="409"/>
      <c r="L11" s="417"/>
      <c r="M11" s="391" t="s">
        <v>107</v>
      </c>
      <c r="N11" s="49"/>
      <c r="O11" s="391"/>
      <c r="P11" s="41"/>
      <c r="Q11" s="59"/>
      <c r="R11" s="22"/>
      <c r="S11" s="448"/>
      <c r="T11" s="449"/>
      <c r="U11" s="391"/>
      <c r="V11" s="41"/>
      <c r="W11" s="413"/>
      <c r="X11" s="41"/>
      <c r="Y11" s="22"/>
      <c r="Z11" s="27"/>
    </row>
    <row r="12" spans="2:26" ht="12.65" customHeight="1" x14ac:dyDescent="0.35">
      <c r="B12" s="26"/>
      <c r="C12" s="394" t="s">
        <v>101</v>
      </c>
      <c r="D12" s="395"/>
      <c r="E12" s="392"/>
      <c r="F12" s="42" t="s">
        <v>98</v>
      </c>
      <c r="G12" s="46"/>
      <c r="H12" s="42" t="s">
        <v>98</v>
      </c>
      <c r="I12" s="59"/>
      <c r="J12" s="59"/>
      <c r="K12" s="394" t="s">
        <v>104</v>
      </c>
      <c r="L12" s="395"/>
      <c r="M12" s="392"/>
      <c r="N12" s="44" t="e">
        <f>'W3.2'!#REF!</f>
        <v>#REF!</v>
      </c>
      <c r="O12" s="392"/>
      <c r="P12" s="42" t="e">
        <f>'W3.2'!#REF!</f>
        <v>#REF!</v>
      </c>
      <c r="Q12" s="59"/>
      <c r="R12" s="22"/>
      <c r="S12" s="448"/>
      <c r="T12" s="449"/>
      <c r="U12" s="392"/>
      <c r="V12" s="42"/>
      <c r="W12" s="414"/>
      <c r="X12" s="42"/>
      <c r="Y12" s="22"/>
      <c r="Z12" s="27"/>
    </row>
    <row r="13" spans="2:26" ht="15" customHeight="1" x14ac:dyDescent="0.35">
      <c r="B13" s="26"/>
      <c r="C13" s="389"/>
      <c r="D13" s="390"/>
      <c r="E13" s="393"/>
      <c r="F13" s="43" t="s">
        <v>134</v>
      </c>
      <c r="G13" s="47"/>
      <c r="H13" s="43" t="s">
        <v>134</v>
      </c>
      <c r="I13" s="60"/>
      <c r="J13" s="60"/>
      <c r="K13" s="389"/>
      <c r="L13" s="390"/>
      <c r="M13" s="393"/>
      <c r="N13" s="43" t="s">
        <v>154</v>
      </c>
      <c r="O13" s="393"/>
      <c r="P13" s="43" t="s">
        <v>155</v>
      </c>
      <c r="Q13" s="60"/>
      <c r="R13" s="22"/>
      <c r="S13" s="450"/>
      <c r="T13" s="451"/>
      <c r="U13" s="393"/>
      <c r="V13" s="43"/>
      <c r="W13" s="415"/>
      <c r="X13" s="43"/>
      <c r="Y13" s="22"/>
      <c r="Z13" s="27"/>
    </row>
    <row r="14" spans="2:26" ht="8.5" customHeight="1" x14ac:dyDescent="0.35">
      <c r="B14" s="26"/>
      <c r="C14" s="22"/>
      <c r="D14" s="22"/>
      <c r="E14" s="22"/>
      <c r="F14" s="22"/>
      <c r="G14" s="22"/>
      <c r="H14" s="22"/>
      <c r="I14" s="22"/>
      <c r="J14" s="22"/>
      <c r="K14" s="22"/>
      <c r="L14" s="22"/>
      <c r="M14" s="22"/>
      <c r="N14" s="22"/>
      <c r="O14" s="22"/>
      <c r="P14" s="22"/>
      <c r="Q14" s="22"/>
      <c r="R14" s="22"/>
      <c r="S14" s="22"/>
      <c r="T14" s="22"/>
      <c r="U14" s="22"/>
      <c r="V14" s="22"/>
      <c r="W14" s="22"/>
      <c r="X14" s="22"/>
      <c r="Y14" s="22"/>
      <c r="Z14" s="27"/>
    </row>
    <row r="15" spans="2:26" ht="31.5" customHeight="1" x14ac:dyDescent="0.35">
      <c r="B15" s="26"/>
      <c r="C15" s="54" t="e">
        <f>#REF!</f>
        <v>#REF!</v>
      </c>
      <c r="D15" s="430" t="e">
        <f>#REF!</f>
        <v>#REF!</v>
      </c>
      <c r="E15" s="430"/>
      <c r="F15" s="430"/>
      <c r="G15" s="430"/>
      <c r="H15" s="430"/>
      <c r="I15" s="57"/>
      <c r="J15" s="57"/>
      <c r="K15" s="54" t="e">
        <f>#REF!</f>
        <v>#REF!</v>
      </c>
      <c r="L15" s="430" t="e">
        <f>#REF!</f>
        <v>#REF!</v>
      </c>
      <c r="M15" s="430"/>
      <c r="N15" s="430"/>
      <c r="O15" s="430"/>
      <c r="P15" s="430"/>
      <c r="Q15" s="57"/>
      <c r="R15" s="22"/>
      <c r="S15" s="22"/>
      <c r="T15" s="22"/>
      <c r="U15" s="22"/>
      <c r="V15" s="22"/>
      <c r="W15" s="22"/>
      <c r="X15" s="22"/>
      <c r="Y15" s="22"/>
      <c r="Z15" s="27"/>
    </row>
    <row r="16" spans="2:26" x14ac:dyDescent="0.35">
      <c r="B16" s="26"/>
      <c r="C16" s="386" t="s">
        <v>8</v>
      </c>
      <c r="D16" s="386"/>
      <c r="E16" s="400" t="e">
        <f>'W3.5'!#REF!</f>
        <v>#REF!</v>
      </c>
      <c r="F16" s="400"/>
      <c r="G16" s="400"/>
      <c r="H16" s="400"/>
      <c r="I16" s="58"/>
      <c r="J16" s="58"/>
      <c r="K16" s="386" t="s">
        <v>8</v>
      </c>
      <c r="L16" s="386"/>
      <c r="M16" s="400" t="e">
        <f>'W3.3'!#REF!</f>
        <v>#REF!</v>
      </c>
      <c r="N16" s="400"/>
      <c r="O16" s="400"/>
      <c r="P16" s="400"/>
      <c r="Q16" s="58"/>
      <c r="R16" s="22"/>
      <c r="S16" s="22"/>
      <c r="T16" s="22"/>
      <c r="U16" s="22"/>
      <c r="V16" s="22"/>
      <c r="W16" s="22"/>
      <c r="X16" s="22"/>
      <c r="Y16" s="22"/>
      <c r="Z16" s="27"/>
    </row>
    <row r="17" spans="2:26" x14ac:dyDescent="0.35">
      <c r="B17" s="26"/>
      <c r="C17" s="386" t="s">
        <v>144</v>
      </c>
      <c r="D17" s="386"/>
      <c r="E17" s="400" t="e">
        <f>'W3.5'!#REF!</f>
        <v>#REF!</v>
      </c>
      <c r="F17" s="400"/>
      <c r="G17" s="400"/>
      <c r="H17" s="400"/>
      <c r="I17" s="58"/>
      <c r="J17" s="58"/>
      <c r="K17" s="386" t="s">
        <v>144</v>
      </c>
      <c r="L17" s="386"/>
      <c r="M17" s="400" t="e">
        <f>'W3.3'!#REF!</f>
        <v>#REF!</v>
      </c>
      <c r="N17" s="400"/>
      <c r="O17" s="400"/>
      <c r="P17" s="400"/>
      <c r="Q17" s="58"/>
      <c r="R17" s="22"/>
      <c r="S17" s="22"/>
      <c r="T17" s="22"/>
      <c r="U17" s="22"/>
      <c r="V17" s="22"/>
      <c r="W17" s="22"/>
      <c r="X17" s="22"/>
      <c r="Y17" s="22"/>
      <c r="Z17" s="27"/>
    </row>
    <row r="18" spans="2:26" ht="15" customHeight="1" x14ac:dyDescent="0.35">
      <c r="B18" s="26"/>
      <c r="C18" s="408" t="s">
        <v>153</v>
      </c>
      <c r="D18" s="443" t="e">
        <f>'W3.5'!#REF!</f>
        <v>#REF!</v>
      </c>
      <c r="E18" s="412">
        <v>2019</v>
      </c>
      <c r="F18" s="412"/>
      <c r="G18" s="384">
        <v>2020</v>
      </c>
      <c r="H18" s="385"/>
      <c r="I18" s="55"/>
      <c r="J18" s="55"/>
      <c r="K18" s="408" t="s">
        <v>153</v>
      </c>
      <c r="L18" s="443" t="e">
        <f>'W3.3'!#REF!</f>
        <v>#REF!</v>
      </c>
      <c r="M18" s="412">
        <v>2019</v>
      </c>
      <c r="N18" s="412"/>
      <c r="O18" s="384">
        <v>2020</v>
      </c>
      <c r="P18" s="385"/>
      <c r="Q18" s="55"/>
      <c r="R18" s="22"/>
      <c r="S18" s="22"/>
      <c r="T18" s="22"/>
      <c r="U18" s="22"/>
      <c r="V18" s="22"/>
      <c r="W18" s="22"/>
      <c r="X18" s="22"/>
      <c r="Y18" s="22"/>
      <c r="Z18" s="27"/>
    </row>
    <row r="19" spans="2:26" ht="9" customHeight="1" x14ac:dyDescent="0.35">
      <c r="B19" s="26"/>
      <c r="C19" s="409"/>
      <c r="D19" s="444"/>
      <c r="E19" s="391" t="s">
        <v>107</v>
      </c>
      <c r="F19" s="41"/>
      <c r="G19" s="391" t="s">
        <v>107</v>
      </c>
      <c r="H19" s="41"/>
      <c r="I19" s="59"/>
      <c r="J19" s="59"/>
      <c r="K19" s="409"/>
      <c r="L19" s="444"/>
      <c r="M19" s="391"/>
      <c r="N19" s="41"/>
      <c r="O19" s="391" t="s">
        <v>107</v>
      </c>
      <c r="P19" s="41"/>
      <c r="Q19" s="59"/>
      <c r="R19" s="22"/>
      <c r="S19" s="22"/>
      <c r="T19" s="22"/>
      <c r="U19" s="22"/>
      <c r="V19" s="22"/>
      <c r="W19" s="22"/>
      <c r="X19" s="22"/>
      <c r="Y19" s="22"/>
      <c r="Z19" s="27"/>
    </row>
    <row r="20" spans="2:26" ht="13" customHeight="1" x14ac:dyDescent="0.35">
      <c r="B20" s="26"/>
      <c r="C20" s="394" t="s">
        <v>109</v>
      </c>
      <c r="D20" s="395"/>
      <c r="E20" s="392"/>
      <c r="F20" s="42" t="e">
        <f>'W3.5'!#REF!</f>
        <v>#REF!</v>
      </c>
      <c r="G20" s="392"/>
      <c r="H20" s="42" t="e">
        <f>'W3.5'!#REF!</f>
        <v>#REF!</v>
      </c>
      <c r="I20" s="59"/>
      <c r="J20" s="59"/>
      <c r="K20" s="394" t="s">
        <v>105</v>
      </c>
      <c r="L20" s="395"/>
      <c r="M20" s="392"/>
      <c r="N20" s="42" t="e">
        <f>'W3.3'!#REF!</f>
        <v>#REF!</v>
      </c>
      <c r="O20" s="392"/>
      <c r="P20" s="42" t="e">
        <f>'W3.3'!#REF!</f>
        <v>#REF!</v>
      </c>
      <c r="Q20" s="59"/>
      <c r="R20" s="22"/>
      <c r="S20" s="22"/>
      <c r="T20" s="22"/>
      <c r="U20" s="22"/>
      <c r="V20" s="22"/>
      <c r="W20" s="22"/>
      <c r="X20" s="22"/>
      <c r="Y20" s="22"/>
      <c r="Z20" s="27"/>
    </row>
    <row r="21" spans="2:26" ht="15" customHeight="1" x14ac:dyDescent="0.35">
      <c r="B21" s="26"/>
      <c r="C21" s="389"/>
      <c r="D21" s="390"/>
      <c r="E21" s="393"/>
      <c r="F21" s="43" t="s">
        <v>154</v>
      </c>
      <c r="G21" s="393"/>
      <c r="H21" s="43" t="s">
        <v>155</v>
      </c>
      <c r="I21" s="60"/>
      <c r="J21" s="60"/>
      <c r="K21" s="389"/>
      <c r="L21" s="390"/>
      <c r="M21" s="393"/>
      <c r="N21" s="43" t="s">
        <v>154</v>
      </c>
      <c r="O21" s="393"/>
      <c r="P21" s="43" t="s">
        <v>103</v>
      </c>
      <c r="Q21" s="60"/>
      <c r="R21" s="22"/>
      <c r="S21" s="22"/>
      <c r="T21" s="22"/>
      <c r="U21" s="22"/>
      <c r="V21" s="22"/>
      <c r="W21" s="22"/>
      <c r="X21" s="22"/>
      <c r="Y21" s="22"/>
      <c r="Z21" s="27"/>
    </row>
    <row r="22" spans="2:26" ht="7" customHeight="1" x14ac:dyDescent="0.35">
      <c r="B22" s="26"/>
      <c r="C22" s="22"/>
      <c r="D22" s="22"/>
      <c r="E22" s="22"/>
      <c r="F22" s="22"/>
      <c r="G22" s="22"/>
      <c r="H22" s="22"/>
      <c r="I22" s="22"/>
      <c r="J22" s="22"/>
      <c r="K22" s="22"/>
      <c r="L22" s="22"/>
      <c r="M22" s="22"/>
      <c r="N22" s="22"/>
      <c r="O22" s="22"/>
      <c r="P22" s="22"/>
      <c r="Q22" s="22"/>
      <c r="R22" s="22"/>
      <c r="S22" s="22"/>
      <c r="T22" s="22"/>
      <c r="U22" s="22"/>
      <c r="V22" s="22"/>
      <c r="W22" s="22"/>
      <c r="X22" s="22"/>
      <c r="Y22" s="22"/>
      <c r="Z22" s="27"/>
    </row>
    <row r="23" spans="2:26" ht="25.5" customHeight="1" x14ac:dyDescent="0.35">
      <c r="B23" s="26"/>
      <c r="C23" s="48"/>
      <c r="D23" s="48"/>
      <c r="E23" s="48"/>
      <c r="F23" s="48"/>
      <c r="G23" s="48"/>
      <c r="H23" s="48"/>
      <c r="I23" s="61"/>
      <c r="J23" s="61"/>
      <c r="K23" s="54" t="e">
        <f>#REF!</f>
        <v>#REF!</v>
      </c>
      <c r="L23" s="399" t="e">
        <f>#REF!</f>
        <v>#REF!</v>
      </c>
      <c r="M23" s="399"/>
      <c r="N23" s="399"/>
      <c r="O23" s="399"/>
      <c r="P23" s="399"/>
      <c r="Q23" s="57"/>
      <c r="R23" s="22"/>
      <c r="S23" s="22"/>
      <c r="T23" s="22"/>
      <c r="U23" s="22"/>
      <c r="V23" s="22"/>
      <c r="W23" s="22"/>
      <c r="X23" s="22"/>
      <c r="Y23" s="22"/>
      <c r="Z23" s="27"/>
    </row>
    <row r="24" spans="2:26" x14ac:dyDescent="0.35">
      <c r="B24" s="26"/>
      <c r="C24" s="48"/>
      <c r="D24" s="48"/>
      <c r="E24" s="48"/>
      <c r="F24" s="48"/>
      <c r="G24" s="48"/>
      <c r="H24" s="48"/>
      <c r="I24" s="58"/>
      <c r="J24" s="58"/>
      <c r="K24" s="386" t="s">
        <v>8</v>
      </c>
      <c r="L24" s="386"/>
      <c r="M24" s="400" t="e">
        <f>'W3.4'!#REF!</f>
        <v>#REF!</v>
      </c>
      <c r="N24" s="400"/>
      <c r="O24" s="400"/>
      <c r="P24" s="400"/>
      <c r="Q24" s="58"/>
      <c r="R24" s="22"/>
      <c r="S24" s="22"/>
      <c r="T24" s="22"/>
      <c r="U24" s="22"/>
      <c r="V24" s="22"/>
      <c r="W24" s="22"/>
      <c r="X24" s="22"/>
      <c r="Y24" s="22"/>
      <c r="Z24" s="27"/>
    </row>
    <row r="25" spans="2:26" x14ac:dyDescent="0.35">
      <c r="B25" s="26"/>
      <c r="C25" s="48"/>
      <c r="D25" s="48"/>
      <c r="E25" s="48"/>
      <c r="F25" s="48"/>
      <c r="G25" s="48"/>
      <c r="H25" s="48"/>
      <c r="I25" s="58"/>
      <c r="J25" s="58"/>
      <c r="K25" s="386" t="s">
        <v>144</v>
      </c>
      <c r="L25" s="386"/>
      <c r="M25" s="400" t="e">
        <f>'W3.4'!#REF!</f>
        <v>#REF!</v>
      </c>
      <c r="N25" s="400"/>
      <c r="O25" s="400"/>
      <c r="P25" s="400"/>
      <c r="Q25" s="58"/>
      <c r="R25" s="22"/>
      <c r="S25" s="22"/>
      <c r="T25" s="22"/>
      <c r="U25" s="22"/>
      <c r="V25" s="22"/>
      <c r="W25" s="22"/>
      <c r="X25" s="22"/>
      <c r="Y25" s="22"/>
      <c r="Z25" s="27"/>
    </row>
    <row r="26" spans="2:26" ht="15" customHeight="1" x14ac:dyDescent="0.35">
      <c r="B26" s="26"/>
      <c r="C26" s="48"/>
      <c r="D26" s="48"/>
      <c r="E26" s="48"/>
      <c r="F26" s="48"/>
      <c r="G26" s="48"/>
      <c r="H26" s="48"/>
      <c r="I26" s="55"/>
      <c r="J26" s="55"/>
      <c r="K26" s="408" t="s">
        <v>153</v>
      </c>
      <c r="L26" s="416" t="e">
        <f>'W3.4'!#REF!</f>
        <v>#REF!</v>
      </c>
      <c r="M26" s="412">
        <v>2019</v>
      </c>
      <c r="N26" s="412"/>
      <c r="O26" s="384">
        <v>2020</v>
      </c>
      <c r="P26" s="385"/>
      <c r="Q26" s="55"/>
      <c r="R26" s="22"/>
      <c r="S26" s="22"/>
      <c r="T26" s="22"/>
      <c r="U26" s="22"/>
      <c r="V26" s="22"/>
      <c r="W26" s="22"/>
      <c r="X26" s="22"/>
      <c r="Y26" s="22"/>
      <c r="Z26" s="27"/>
    </row>
    <row r="27" spans="2:26" ht="8.15" customHeight="1" x14ac:dyDescent="0.35">
      <c r="B27" s="26"/>
      <c r="C27" s="48"/>
      <c r="D27" s="48"/>
      <c r="E27" s="48"/>
      <c r="F27" s="48"/>
      <c r="G27" s="48"/>
      <c r="H27" s="48"/>
      <c r="I27" s="59"/>
      <c r="J27" s="59"/>
      <c r="K27" s="409"/>
      <c r="L27" s="417"/>
      <c r="M27" s="391" t="s">
        <v>102</v>
      </c>
      <c r="N27" s="41"/>
      <c r="O27" s="391"/>
      <c r="P27" s="41"/>
      <c r="Q27" s="59"/>
      <c r="R27" s="22"/>
      <c r="S27" s="22"/>
      <c r="T27" s="22"/>
      <c r="U27" s="22"/>
      <c r="V27" s="22"/>
      <c r="W27" s="22"/>
      <c r="X27" s="22"/>
      <c r="Y27" s="22"/>
      <c r="Z27" s="27"/>
    </row>
    <row r="28" spans="2:26" ht="12.65" customHeight="1" x14ac:dyDescent="0.35">
      <c r="B28" s="26"/>
      <c r="C28" s="48"/>
      <c r="D28" s="48"/>
      <c r="E28" s="48"/>
      <c r="F28" s="48"/>
      <c r="G28" s="48"/>
      <c r="H28" s="48"/>
      <c r="I28" s="59"/>
      <c r="J28" s="59"/>
      <c r="K28" s="394" t="s">
        <v>106</v>
      </c>
      <c r="L28" s="395"/>
      <c r="M28" s="392"/>
      <c r="N28" s="42" t="e">
        <f>'W3.4'!#REF!</f>
        <v>#REF!</v>
      </c>
      <c r="O28" s="392"/>
      <c r="P28" s="42" t="e">
        <f>'W3.4'!#REF!</f>
        <v>#REF!</v>
      </c>
      <c r="Q28" s="59"/>
      <c r="R28" s="22"/>
      <c r="S28" s="22"/>
      <c r="T28" s="22"/>
      <c r="U28" s="22"/>
      <c r="V28" s="22"/>
      <c r="W28" s="22"/>
      <c r="X28" s="22"/>
      <c r="Y28" s="22"/>
      <c r="Z28" s="27"/>
    </row>
    <row r="29" spans="2:26" ht="15.65" customHeight="1" x14ac:dyDescent="0.35">
      <c r="B29" s="26"/>
      <c r="C29" s="48"/>
      <c r="D29" s="48"/>
      <c r="E29" s="48"/>
      <c r="F29" s="48"/>
      <c r="G29" s="48"/>
      <c r="H29" s="48"/>
      <c r="I29" s="60"/>
      <c r="J29" s="60"/>
      <c r="K29" s="389"/>
      <c r="L29" s="390"/>
      <c r="M29" s="393"/>
      <c r="N29" s="43" t="s">
        <v>154</v>
      </c>
      <c r="O29" s="393"/>
      <c r="P29" s="43" t="s">
        <v>155</v>
      </c>
      <c r="Q29" s="60"/>
      <c r="R29" s="22"/>
      <c r="S29" s="22"/>
      <c r="T29" s="22"/>
      <c r="U29" s="22"/>
      <c r="V29" s="22"/>
      <c r="W29" s="22"/>
      <c r="X29" s="22"/>
      <c r="Y29" s="22"/>
      <c r="Z29" s="27"/>
    </row>
    <row r="30" spans="2:26" ht="18" customHeight="1" x14ac:dyDescent="0.35">
      <c r="B30" s="26"/>
      <c r="C30" s="22"/>
      <c r="D30" s="22"/>
      <c r="E30" s="22"/>
      <c r="F30" s="22"/>
      <c r="G30" s="22"/>
      <c r="H30" s="22"/>
      <c r="I30" s="22"/>
      <c r="J30" s="22"/>
      <c r="K30" s="22"/>
      <c r="L30" s="22"/>
      <c r="M30" s="22"/>
      <c r="N30" s="22"/>
      <c r="O30" s="22"/>
      <c r="P30" s="22"/>
      <c r="Q30" s="22"/>
      <c r="R30" s="22"/>
      <c r="S30" s="22"/>
      <c r="T30" s="22"/>
      <c r="U30" s="22"/>
      <c r="V30" s="22"/>
      <c r="W30" s="22"/>
      <c r="X30" s="22"/>
      <c r="Y30" s="22"/>
      <c r="Z30" s="27"/>
    </row>
    <row r="31" spans="2:26" ht="14.15" customHeight="1" x14ac:dyDescent="0.35">
      <c r="B31" s="26"/>
      <c r="C31" s="8"/>
      <c r="D31" s="8"/>
      <c r="E31" s="8"/>
      <c r="F31" s="8"/>
      <c r="G31" s="8"/>
      <c r="H31" s="8"/>
      <c r="I31" s="8"/>
      <c r="J31" s="8"/>
      <c r="K31" s="8"/>
      <c r="L31" s="8"/>
      <c r="M31" s="8"/>
      <c r="N31" s="8"/>
      <c r="O31" s="8"/>
      <c r="P31" s="8"/>
      <c r="Q31" s="8"/>
      <c r="R31" s="8"/>
      <c r="S31" s="8"/>
      <c r="T31" s="8"/>
      <c r="U31" s="8"/>
      <c r="V31" s="8"/>
      <c r="W31" s="8"/>
      <c r="X31" s="8"/>
      <c r="Y31" s="8"/>
      <c r="Z31" s="27"/>
    </row>
    <row r="32" spans="2:26" ht="48" customHeight="1" x14ac:dyDescent="0.35">
      <c r="B32" s="26"/>
      <c r="C32" s="54" t="e">
        <f>#REF!</f>
        <v>#REF!</v>
      </c>
      <c r="D32" s="438" t="e">
        <f>#REF!</f>
        <v>#REF!</v>
      </c>
      <c r="E32" s="438"/>
      <c r="F32" s="438"/>
      <c r="G32" s="438"/>
      <c r="H32" s="438"/>
      <c r="I32" s="62"/>
      <c r="J32" s="62"/>
      <c r="K32" s="54" t="e">
        <f>#REF!</f>
        <v>#REF!</v>
      </c>
      <c r="L32" s="401" t="e">
        <f>#REF!</f>
        <v>#REF!</v>
      </c>
      <c r="M32" s="401"/>
      <c r="N32" s="401"/>
      <c r="O32" s="401"/>
      <c r="P32" s="401"/>
      <c r="Q32" s="57"/>
      <c r="R32" s="22"/>
      <c r="S32" s="54" t="e">
        <f>#REF!</f>
        <v>#REF!</v>
      </c>
      <c r="T32" s="418" t="e">
        <f>#REF!</f>
        <v>#REF!</v>
      </c>
      <c r="U32" s="419"/>
      <c r="V32" s="419"/>
      <c r="W32" s="419"/>
      <c r="X32" s="420"/>
      <c r="Y32" s="22"/>
      <c r="Z32" s="27"/>
    </row>
    <row r="33" spans="2:26" x14ac:dyDescent="0.35">
      <c r="B33" s="26"/>
      <c r="C33" s="386" t="s">
        <v>8</v>
      </c>
      <c r="D33" s="386"/>
      <c r="E33" s="400" t="e">
        <f>'W2.1'!#REF!</f>
        <v>#REF!</v>
      </c>
      <c r="F33" s="400"/>
      <c r="G33" s="400"/>
      <c r="H33" s="400"/>
      <c r="I33" s="58"/>
      <c r="J33" s="58"/>
      <c r="K33" s="386" t="s">
        <v>8</v>
      </c>
      <c r="L33" s="386"/>
      <c r="M33" s="400" t="e">
        <f>'W2.4'!#REF!</f>
        <v>#REF!</v>
      </c>
      <c r="N33" s="400"/>
      <c r="O33" s="400"/>
      <c r="P33" s="400"/>
      <c r="Q33" s="58"/>
      <c r="R33" s="22"/>
      <c r="S33" s="387" t="s">
        <v>8</v>
      </c>
      <c r="T33" s="388"/>
      <c r="U33" s="402" t="e">
        <f>'W2.3'!#REF!</f>
        <v>#REF!</v>
      </c>
      <c r="V33" s="403"/>
      <c r="W33" s="403"/>
      <c r="X33" s="404"/>
      <c r="Y33" s="22"/>
      <c r="Z33" s="27"/>
    </row>
    <row r="34" spans="2:26" x14ac:dyDescent="0.35">
      <c r="B34" s="26"/>
      <c r="C34" s="421" t="s">
        <v>144</v>
      </c>
      <c r="D34" s="421"/>
      <c r="E34" s="439" t="e">
        <f>'W2.1'!#REF!</f>
        <v>#REF!</v>
      </c>
      <c r="F34" s="439"/>
      <c r="G34" s="400"/>
      <c r="H34" s="400"/>
      <c r="I34" s="58"/>
      <c r="J34" s="58"/>
      <c r="K34" s="386" t="s">
        <v>144</v>
      </c>
      <c r="L34" s="386"/>
      <c r="M34" s="400" t="e">
        <f>'W2.4'!#REF!</f>
        <v>#REF!</v>
      </c>
      <c r="N34" s="400"/>
      <c r="O34" s="400"/>
      <c r="P34" s="400"/>
      <c r="Q34" s="58"/>
      <c r="R34" s="22"/>
      <c r="S34" s="387" t="s">
        <v>144</v>
      </c>
      <c r="T34" s="388"/>
      <c r="U34" s="405" t="e">
        <f>'W2.3'!#REF!</f>
        <v>#REF!</v>
      </c>
      <c r="V34" s="406"/>
      <c r="W34" s="406"/>
      <c r="X34" s="407"/>
      <c r="Y34" s="22"/>
      <c r="Z34" s="27"/>
    </row>
    <row r="35" spans="2:26" ht="15" customHeight="1" x14ac:dyDescent="0.35">
      <c r="B35" s="26"/>
      <c r="C35" s="408" t="s">
        <v>153</v>
      </c>
      <c r="D35" s="426" t="e">
        <f>'W2.1'!#REF!</f>
        <v>#REF!</v>
      </c>
      <c r="E35" s="412">
        <v>2019</v>
      </c>
      <c r="F35" s="412"/>
      <c r="G35" s="384">
        <v>2020</v>
      </c>
      <c r="H35" s="385"/>
      <c r="I35" s="55"/>
      <c r="J35" s="55"/>
      <c r="K35" s="408" t="s">
        <v>153</v>
      </c>
      <c r="L35" s="454" t="e">
        <f>'W2.4'!#REF!</f>
        <v>#REF!</v>
      </c>
      <c r="M35" s="412">
        <v>2019</v>
      </c>
      <c r="N35" s="412"/>
      <c r="O35" s="384">
        <v>2020</v>
      </c>
      <c r="P35" s="385"/>
      <c r="Q35" s="55"/>
      <c r="R35" s="22"/>
      <c r="S35" s="408" t="s">
        <v>153</v>
      </c>
      <c r="T35" s="410">
        <f>'W2.3'!N12</f>
        <v>0</v>
      </c>
      <c r="U35" s="412">
        <v>2019</v>
      </c>
      <c r="V35" s="412"/>
      <c r="W35" s="384">
        <v>2020</v>
      </c>
      <c r="X35" s="385"/>
      <c r="Y35" s="22"/>
      <c r="Z35" s="27"/>
    </row>
    <row r="36" spans="2:26" ht="5.5" customHeight="1" x14ac:dyDescent="0.35">
      <c r="B36" s="26"/>
      <c r="C36" s="409"/>
      <c r="D36" s="427"/>
      <c r="E36" s="391" t="s">
        <v>107</v>
      </c>
      <c r="F36" s="41"/>
      <c r="G36" s="391"/>
      <c r="H36" s="51"/>
      <c r="I36" s="63"/>
      <c r="J36" s="63"/>
      <c r="K36" s="409"/>
      <c r="L36" s="455"/>
      <c r="M36" s="391"/>
      <c r="N36" s="41"/>
      <c r="O36" s="391"/>
      <c r="P36" s="41"/>
      <c r="Q36" s="59"/>
      <c r="R36" s="22"/>
      <c r="S36" s="409"/>
      <c r="T36" s="411"/>
      <c r="U36" s="391"/>
      <c r="V36" s="41"/>
      <c r="W36" s="391"/>
      <c r="X36" s="41"/>
      <c r="Y36" s="22"/>
      <c r="Z36" s="27"/>
    </row>
    <row r="37" spans="2:26" ht="13.5" customHeight="1" x14ac:dyDescent="0.35">
      <c r="B37" s="26"/>
      <c r="C37" s="422" t="s">
        <v>135</v>
      </c>
      <c r="D37" s="423"/>
      <c r="E37" s="392"/>
      <c r="F37" s="42" t="e">
        <f>'W2.1'!#REF!</f>
        <v>#REF!</v>
      </c>
      <c r="G37" s="392"/>
      <c r="H37" s="42" t="e">
        <f>'W2.1'!#REF!</f>
        <v>#REF!</v>
      </c>
      <c r="I37" s="59"/>
      <c r="J37" s="59"/>
      <c r="K37" s="394" t="s">
        <v>111</v>
      </c>
      <c r="L37" s="395"/>
      <c r="M37" s="392"/>
      <c r="N37" s="42" t="e">
        <f>'W2.4'!#REF!</f>
        <v>#REF!</v>
      </c>
      <c r="O37" s="392"/>
      <c r="P37" s="42" t="e">
        <f>'W2.4'!#REF!</f>
        <v>#REF!</v>
      </c>
      <c r="Q37" s="59"/>
      <c r="R37" s="22"/>
      <c r="S37" s="394" t="s">
        <v>110</v>
      </c>
      <c r="T37" s="395"/>
      <c r="U37" s="392"/>
      <c r="V37" s="42" t="e">
        <f>'W2.3'!#REF!</f>
        <v>#REF!</v>
      </c>
      <c r="W37" s="392"/>
      <c r="X37" s="42" t="e">
        <f>'W2.3'!#REF!</f>
        <v>#REF!</v>
      </c>
      <c r="Y37" s="22"/>
      <c r="Z37" s="27"/>
    </row>
    <row r="38" spans="2:26" ht="15.65" customHeight="1" x14ac:dyDescent="0.35">
      <c r="B38" s="26"/>
      <c r="C38" s="424"/>
      <c r="D38" s="425"/>
      <c r="E38" s="393"/>
      <c r="F38" s="43" t="s">
        <v>154</v>
      </c>
      <c r="G38" s="393"/>
      <c r="H38" s="43" t="s">
        <v>155</v>
      </c>
      <c r="I38" s="60"/>
      <c r="J38" s="60"/>
      <c r="K38" s="389"/>
      <c r="L38" s="390"/>
      <c r="M38" s="393"/>
      <c r="N38" s="43" t="s">
        <v>154</v>
      </c>
      <c r="O38" s="393"/>
      <c r="P38" s="43" t="s">
        <v>155</v>
      </c>
      <c r="Q38" s="60"/>
      <c r="R38" s="22"/>
      <c r="S38" s="389"/>
      <c r="T38" s="390"/>
      <c r="U38" s="393"/>
      <c r="V38" s="43" t="s">
        <v>154</v>
      </c>
      <c r="W38" s="393"/>
      <c r="X38" s="43" t="s">
        <v>155</v>
      </c>
      <c r="Y38" s="22"/>
      <c r="Z38" s="27"/>
    </row>
    <row r="39" spans="2:26" ht="8.5" customHeight="1" x14ac:dyDescent="0.35">
      <c r="B39" s="26"/>
      <c r="C39" s="22"/>
      <c r="D39" s="22"/>
      <c r="E39" s="22"/>
      <c r="F39" s="22"/>
      <c r="G39" s="22"/>
      <c r="H39" s="22"/>
      <c r="I39" s="22"/>
      <c r="J39" s="22"/>
      <c r="K39" s="22"/>
      <c r="L39" s="22"/>
      <c r="M39" s="22"/>
      <c r="N39" s="22"/>
      <c r="O39" s="22"/>
      <c r="P39" s="22"/>
      <c r="Q39" s="22"/>
      <c r="R39" s="22"/>
      <c r="S39" s="22"/>
      <c r="T39" s="22"/>
      <c r="U39" s="22"/>
      <c r="V39" s="22"/>
      <c r="W39" s="22"/>
      <c r="X39" s="22"/>
      <c r="Y39" s="22"/>
      <c r="Z39" s="27"/>
    </row>
    <row r="40" spans="2:26" ht="9" customHeight="1" x14ac:dyDescent="0.35">
      <c r="B40" s="26"/>
      <c r="C40" s="22"/>
      <c r="D40" s="22"/>
      <c r="E40" s="22"/>
      <c r="F40" s="22"/>
      <c r="G40" s="22"/>
      <c r="H40" s="22"/>
      <c r="I40" s="22"/>
      <c r="J40" s="22"/>
      <c r="K40" s="22"/>
      <c r="L40" s="22"/>
      <c r="M40" s="22"/>
      <c r="N40" s="22"/>
      <c r="O40" s="22"/>
      <c r="P40" s="22"/>
      <c r="Q40" s="22"/>
      <c r="R40" s="22"/>
      <c r="S40" s="22"/>
      <c r="T40" s="22"/>
      <c r="U40" s="22"/>
      <c r="V40" s="22"/>
      <c r="W40" s="22"/>
      <c r="X40" s="22"/>
      <c r="Y40" s="22"/>
      <c r="Z40" s="27"/>
    </row>
    <row r="41" spans="2:26" ht="39.75" customHeight="1" x14ac:dyDescent="0.35">
      <c r="B41" s="26"/>
      <c r="C41" s="54" t="e">
        <f>#REF!</f>
        <v>#REF!</v>
      </c>
      <c r="D41" s="418" t="e">
        <f>#REF!</f>
        <v>#REF!</v>
      </c>
      <c r="E41" s="419"/>
      <c r="F41" s="419"/>
      <c r="G41" s="419"/>
      <c r="H41" s="420"/>
      <c r="I41" s="57"/>
      <c r="J41" s="57"/>
      <c r="K41" s="54" t="e">
        <f>#REF!</f>
        <v>#REF!</v>
      </c>
      <c r="L41" s="430" t="e">
        <f>#REF!</f>
        <v>#REF!</v>
      </c>
      <c r="M41" s="430"/>
      <c r="N41" s="430"/>
      <c r="O41" s="430"/>
      <c r="P41" s="430"/>
      <c r="Q41" s="57"/>
      <c r="R41" s="22"/>
      <c r="S41" s="54" t="e">
        <f>#REF!</f>
        <v>#REF!</v>
      </c>
      <c r="T41" s="418" t="e">
        <f>#REF!</f>
        <v>#REF!</v>
      </c>
      <c r="U41" s="419"/>
      <c r="V41" s="419"/>
      <c r="W41" s="419"/>
      <c r="X41" s="420"/>
      <c r="Y41" s="22"/>
      <c r="Z41" s="27"/>
    </row>
    <row r="42" spans="2:26" x14ac:dyDescent="0.35">
      <c r="B42" s="26"/>
      <c r="C42" s="386" t="s">
        <v>8</v>
      </c>
      <c r="D42" s="386"/>
      <c r="E42" s="400" t="e">
        <f>'W2.2'!#REF!</f>
        <v>#REF!</v>
      </c>
      <c r="F42" s="400"/>
      <c r="G42" s="400"/>
      <c r="H42" s="400"/>
      <c r="I42" s="58"/>
      <c r="J42" s="58"/>
      <c r="K42" s="386" t="s">
        <v>8</v>
      </c>
      <c r="L42" s="386"/>
      <c r="M42" s="400" t="e">
        <f>'W2.5'!#REF!</f>
        <v>#REF!</v>
      </c>
      <c r="N42" s="400"/>
      <c r="O42" s="400"/>
      <c r="P42" s="400"/>
      <c r="Q42" s="58"/>
      <c r="R42" s="22"/>
      <c r="S42" s="387" t="s">
        <v>8</v>
      </c>
      <c r="T42" s="388"/>
      <c r="U42" s="405" t="e">
        <f>'W2.6'!#REF!</f>
        <v>#REF!</v>
      </c>
      <c r="V42" s="406"/>
      <c r="W42" s="406"/>
      <c r="X42" s="407"/>
      <c r="Y42" s="22"/>
      <c r="Z42" s="27"/>
    </row>
    <row r="43" spans="2:26" x14ac:dyDescent="0.35">
      <c r="B43" s="26"/>
      <c r="C43" s="386" t="s">
        <v>144</v>
      </c>
      <c r="D43" s="386"/>
      <c r="E43" s="400" t="e">
        <f>'W2.2'!#REF!</f>
        <v>#REF!</v>
      </c>
      <c r="F43" s="400"/>
      <c r="G43" s="400"/>
      <c r="H43" s="400"/>
      <c r="I43" s="58"/>
      <c r="J43" s="58"/>
      <c r="K43" s="386" t="s">
        <v>144</v>
      </c>
      <c r="L43" s="386"/>
      <c r="M43" s="400" t="e">
        <f>'W2.5'!#REF!</f>
        <v>#REF!</v>
      </c>
      <c r="N43" s="400"/>
      <c r="O43" s="400"/>
      <c r="P43" s="400"/>
      <c r="Q43" s="58"/>
      <c r="R43" s="22"/>
      <c r="S43" s="387" t="s">
        <v>144</v>
      </c>
      <c r="T43" s="388"/>
      <c r="U43" s="405" t="e">
        <f>'W2.6'!#REF!</f>
        <v>#REF!</v>
      </c>
      <c r="V43" s="406"/>
      <c r="W43" s="406"/>
      <c r="X43" s="407"/>
      <c r="Y43" s="22"/>
      <c r="Z43" s="27"/>
    </row>
    <row r="44" spans="2:26" ht="15" customHeight="1" x14ac:dyDescent="0.35">
      <c r="B44" s="26"/>
      <c r="C44" s="408" t="s">
        <v>153</v>
      </c>
      <c r="D44" s="431" t="e">
        <f>'W2.2'!#REF!</f>
        <v>#REF!</v>
      </c>
      <c r="E44" s="412">
        <v>2019</v>
      </c>
      <c r="F44" s="412"/>
      <c r="G44" s="384">
        <v>2020</v>
      </c>
      <c r="H44" s="385"/>
      <c r="I44" s="55"/>
      <c r="J44" s="55"/>
      <c r="K44" s="408" t="s">
        <v>153</v>
      </c>
      <c r="L44" s="432">
        <f>'W2.5'!P15</f>
        <v>0</v>
      </c>
      <c r="M44" s="412">
        <v>2019</v>
      </c>
      <c r="N44" s="412"/>
      <c r="O44" s="384">
        <v>2020</v>
      </c>
      <c r="P44" s="385"/>
      <c r="Q44" s="55"/>
      <c r="R44" s="22"/>
      <c r="S44" s="408" t="s">
        <v>153</v>
      </c>
      <c r="T44" s="431" t="e">
        <f>'W2.6'!#REF!</f>
        <v>#REF!</v>
      </c>
      <c r="U44" s="384">
        <v>2019</v>
      </c>
      <c r="V44" s="385"/>
      <c r="W44" s="384">
        <v>2020</v>
      </c>
      <c r="X44" s="385"/>
      <c r="Y44" s="22"/>
      <c r="Z44" s="27"/>
    </row>
    <row r="45" spans="2:26" ht="5.5" customHeight="1" x14ac:dyDescent="0.35">
      <c r="B45" s="26"/>
      <c r="C45" s="409"/>
      <c r="D45" s="432"/>
      <c r="E45" s="391" t="s">
        <v>102</v>
      </c>
      <c r="F45" s="42"/>
      <c r="G45" s="391"/>
      <c r="H45" s="41"/>
      <c r="I45" s="59"/>
      <c r="J45" s="59"/>
      <c r="K45" s="409"/>
      <c r="L45" s="432"/>
      <c r="M45" s="391" t="s">
        <v>102</v>
      </c>
      <c r="N45" s="42"/>
      <c r="O45" s="391" t="s">
        <v>102</v>
      </c>
      <c r="P45" s="41"/>
      <c r="Q45" s="59"/>
      <c r="R45" s="22"/>
      <c r="S45" s="409"/>
      <c r="T45" s="432"/>
      <c r="U45" s="391" t="s">
        <v>107</v>
      </c>
      <c r="V45" s="41"/>
      <c r="W45" s="391" t="s">
        <v>102</v>
      </c>
      <c r="X45" s="41"/>
      <c r="Y45" s="22"/>
      <c r="Z45" s="27"/>
    </row>
    <row r="46" spans="2:26" ht="22.5" customHeight="1" x14ac:dyDescent="0.35">
      <c r="B46" s="26"/>
      <c r="C46" s="394" t="s">
        <v>136</v>
      </c>
      <c r="D46" s="395"/>
      <c r="E46" s="392"/>
      <c r="F46" s="42" t="e">
        <f>'W2.2'!#REF!</f>
        <v>#REF!</v>
      </c>
      <c r="G46" s="392"/>
      <c r="H46" s="42" t="e">
        <f>'W2.2'!#REF!</f>
        <v>#REF!</v>
      </c>
      <c r="I46" s="59"/>
      <c r="J46" s="59"/>
      <c r="K46" s="394" t="s">
        <v>112</v>
      </c>
      <c r="L46" s="395"/>
      <c r="M46" s="392"/>
      <c r="N46" s="42" t="e">
        <f>'W2.5'!#REF!</f>
        <v>#REF!</v>
      </c>
      <c r="O46" s="392"/>
      <c r="P46" s="42" t="e">
        <f>'W2.5'!#REF!</f>
        <v>#REF!</v>
      </c>
      <c r="Q46" s="59"/>
      <c r="R46" s="22"/>
      <c r="S46" s="433" t="s">
        <v>113</v>
      </c>
      <c r="T46" s="434"/>
      <c r="U46" s="392"/>
      <c r="V46" s="42" t="e">
        <f>'W2.6'!#REF!</f>
        <v>#REF!</v>
      </c>
      <c r="W46" s="392"/>
      <c r="X46" s="42" t="e">
        <f>'W2.6'!#REF!</f>
        <v>#REF!</v>
      </c>
      <c r="Y46" s="22"/>
      <c r="Z46" s="27"/>
    </row>
    <row r="47" spans="2:26" ht="27" customHeight="1" x14ac:dyDescent="0.35">
      <c r="B47" s="26"/>
      <c r="C47" s="389"/>
      <c r="D47" s="390"/>
      <c r="E47" s="393"/>
      <c r="F47" s="43" t="s">
        <v>154</v>
      </c>
      <c r="G47" s="393"/>
      <c r="H47" s="43" t="s">
        <v>155</v>
      </c>
      <c r="I47" s="60"/>
      <c r="J47" s="60"/>
      <c r="K47" s="389"/>
      <c r="L47" s="390"/>
      <c r="M47" s="393"/>
      <c r="N47" s="43" t="s">
        <v>154</v>
      </c>
      <c r="O47" s="393"/>
      <c r="P47" s="43" t="s">
        <v>155</v>
      </c>
      <c r="Q47" s="60"/>
      <c r="R47" s="22"/>
      <c r="S47" s="435"/>
      <c r="T47" s="436"/>
      <c r="U47" s="393"/>
      <c r="V47" s="43" t="s">
        <v>154</v>
      </c>
      <c r="W47" s="393"/>
      <c r="X47" s="43" t="s">
        <v>155</v>
      </c>
      <c r="Y47" s="22"/>
      <c r="Z47" s="27"/>
    </row>
    <row r="48" spans="2:26" ht="7.5" customHeight="1" x14ac:dyDescent="0.35">
      <c r="B48" s="26"/>
      <c r="C48" s="22"/>
      <c r="D48" s="22"/>
      <c r="E48" s="22"/>
      <c r="F48" s="22"/>
      <c r="G48" s="22"/>
      <c r="H48" s="22"/>
      <c r="I48" s="22"/>
      <c r="J48" s="22"/>
      <c r="K48" s="22"/>
      <c r="L48" s="22"/>
      <c r="M48" s="22"/>
      <c r="N48" s="22"/>
      <c r="O48" s="22"/>
      <c r="P48" s="22"/>
      <c r="Q48" s="22"/>
      <c r="R48" s="22"/>
      <c r="S48" s="22"/>
      <c r="T48" s="22"/>
      <c r="U48" s="22"/>
      <c r="V48" s="22"/>
      <c r="W48" s="22"/>
      <c r="X48" s="22"/>
      <c r="Y48" s="22"/>
      <c r="Z48" s="27"/>
    </row>
    <row r="49" spans="2:26" ht="49.5" customHeight="1" x14ac:dyDescent="0.35">
      <c r="B49" s="26"/>
      <c r="C49" s="22"/>
      <c r="D49" s="22"/>
      <c r="E49" s="22"/>
      <c r="F49" s="22"/>
      <c r="G49" s="22"/>
      <c r="H49" s="22"/>
      <c r="I49" s="22"/>
      <c r="J49" s="22"/>
      <c r="K49" s="22"/>
      <c r="L49" s="22"/>
      <c r="M49" s="22"/>
      <c r="N49" s="22"/>
      <c r="O49" s="22"/>
      <c r="P49" s="22"/>
      <c r="Q49" s="22"/>
      <c r="R49" s="22"/>
      <c r="S49" s="54" t="e">
        <f>#REF!</f>
        <v>#REF!</v>
      </c>
      <c r="T49" s="430" t="e">
        <f>#REF!</f>
        <v>#REF!</v>
      </c>
      <c r="U49" s="430"/>
      <c r="V49" s="430"/>
      <c r="W49" s="430"/>
      <c r="X49" s="430"/>
      <c r="Y49" s="22"/>
      <c r="Z49" s="27"/>
    </row>
    <row r="50" spans="2:26" x14ac:dyDescent="0.35">
      <c r="B50" s="26"/>
      <c r="C50" s="22"/>
      <c r="D50" s="22"/>
      <c r="E50" s="22"/>
      <c r="F50" s="22"/>
      <c r="G50" s="22"/>
      <c r="H50" s="22"/>
      <c r="I50" s="22"/>
      <c r="J50" s="22"/>
      <c r="K50" s="22"/>
      <c r="L50" s="22"/>
      <c r="M50" s="22"/>
      <c r="N50" s="22"/>
      <c r="O50" s="22"/>
      <c r="P50" s="22"/>
      <c r="Q50" s="22"/>
      <c r="R50" s="22"/>
      <c r="S50" s="387" t="s">
        <v>8</v>
      </c>
      <c r="T50" s="388"/>
      <c r="U50" s="405" t="e">
        <f>'W2.7'!#REF!</f>
        <v>#REF!</v>
      </c>
      <c r="V50" s="406"/>
      <c r="W50" s="406"/>
      <c r="X50" s="407"/>
      <c r="Y50" s="22"/>
      <c r="Z50" s="27"/>
    </row>
    <row r="51" spans="2:26" x14ac:dyDescent="0.35">
      <c r="B51" s="26"/>
      <c r="C51" s="22"/>
      <c r="D51" s="22"/>
      <c r="E51" s="22"/>
      <c r="F51" s="22"/>
      <c r="G51" s="22"/>
      <c r="H51" s="22"/>
      <c r="I51" s="22"/>
      <c r="J51" s="22"/>
      <c r="K51" s="22"/>
      <c r="L51" s="22"/>
      <c r="M51" s="22"/>
      <c r="N51" s="22"/>
      <c r="O51" s="22"/>
      <c r="P51" s="22"/>
      <c r="Q51" s="22"/>
      <c r="R51" s="22"/>
      <c r="S51" s="387" t="s">
        <v>144</v>
      </c>
      <c r="T51" s="388"/>
      <c r="U51" s="405" t="e">
        <f>'W2.7'!#REF!</f>
        <v>#REF!</v>
      </c>
      <c r="V51" s="406"/>
      <c r="W51" s="406"/>
      <c r="X51" s="407"/>
      <c r="Y51" s="22"/>
      <c r="Z51" s="27"/>
    </row>
    <row r="52" spans="2:26" ht="15" customHeight="1" x14ac:dyDescent="0.35">
      <c r="B52" s="26"/>
      <c r="C52" s="22"/>
      <c r="D52" s="22"/>
      <c r="E52" s="22"/>
      <c r="F52" s="22"/>
      <c r="G52" s="22"/>
      <c r="H52" s="22"/>
      <c r="I52" s="22"/>
      <c r="J52" s="22"/>
      <c r="K52" s="22"/>
      <c r="L52" s="22"/>
      <c r="M52" s="22"/>
      <c r="N52" s="22"/>
      <c r="O52" s="22"/>
      <c r="P52" s="22"/>
      <c r="Q52" s="22"/>
      <c r="R52" s="22"/>
      <c r="S52" s="408" t="s">
        <v>153</v>
      </c>
      <c r="T52" s="410" t="e">
        <f>'W2.7'!#REF!/100</f>
        <v>#REF!</v>
      </c>
      <c r="U52" s="384">
        <v>2019</v>
      </c>
      <c r="V52" s="385"/>
      <c r="W52" s="384">
        <v>2020</v>
      </c>
      <c r="X52" s="385"/>
      <c r="Y52" s="22"/>
      <c r="Z52" s="27"/>
    </row>
    <row r="53" spans="2:26" ht="7" customHeight="1" x14ac:dyDescent="0.35">
      <c r="B53" s="26"/>
      <c r="C53" s="22"/>
      <c r="D53" s="22"/>
      <c r="E53" s="22"/>
      <c r="F53" s="22"/>
      <c r="G53" s="22"/>
      <c r="H53" s="22"/>
      <c r="I53" s="22"/>
      <c r="J53" s="22"/>
      <c r="K53" s="22"/>
      <c r="L53" s="22"/>
      <c r="M53" s="22"/>
      <c r="N53" s="22"/>
      <c r="O53" s="22"/>
      <c r="P53" s="22"/>
      <c r="Q53" s="22"/>
      <c r="R53" s="22"/>
      <c r="S53" s="409"/>
      <c r="T53" s="411"/>
      <c r="U53" s="391" t="s">
        <v>102</v>
      </c>
      <c r="V53" s="41"/>
      <c r="X53" s="41"/>
      <c r="Y53" s="22"/>
      <c r="Z53" s="27"/>
    </row>
    <row r="54" spans="2:26" ht="30.75" customHeight="1" x14ac:dyDescent="0.35">
      <c r="B54" s="26"/>
      <c r="C54" s="22"/>
      <c r="D54" s="22"/>
      <c r="E54" s="22"/>
      <c r="F54" s="22"/>
      <c r="G54" s="22"/>
      <c r="H54" s="22"/>
      <c r="I54" s="22"/>
      <c r="J54" s="22"/>
      <c r="K54" s="22"/>
      <c r="L54" s="22"/>
      <c r="M54" s="22"/>
      <c r="N54" s="22"/>
      <c r="O54" s="22"/>
      <c r="P54" s="22"/>
      <c r="Q54" s="22"/>
      <c r="R54" s="22"/>
      <c r="S54" s="394" t="s">
        <v>156</v>
      </c>
      <c r="T54" s="395"/>
      <c r="U54" s="392"/>
      <c r="V54" s="42" t="e">
        <f>'W2.7'!#REF!</f>
        <v>#REF!</v>
      </c>
      <c r="W54" s="65"/>
      <c r="X54" s="42" t="e">
        <f>'W2.7'!#REF!</f>
        <v>#REF!</v>
      </c>
      <c r="Y54" s="22"/>
      <c r="Z54" s="27"/>
    </row>
    <row r="55" spans="2:26" ht="17.149999999999999" customHeight="1" x14ac:dyDescent="0.35">
      <c r="B55" s="26"/>
      <c r="C55" s="22"/>
      <c r="D55" s="22"/>
      <c r="E55" s="22"/>
      <c r="F55" s="22"/>
      <c r="G55" s="22"/>
      <c r="H55" s="22"/>
      <c r="I55" s="22"/>
      <c r="J55" s="22"/>
      <c r="K55" s="22"/>
      <c r="L55" s="22"/>
      <c r="M55" s="22"/>
      <c r="N55" s="22"/>
      <c r="O55" s="22"/>
      <c r="P55" s="22"/>
      <c r="Q55" s="22"/>
      <c r="R55" s="22"/>
      <c r="S55" s="389"/>
      <c r="T55" s="390"/>
      <c r="U55" s="393"/>
      <c r="V55" s="43" t="s">
        <v>154</v>
      </c>
      <c r="W55" s="69"/>
      <c r="X55" s="43" t="s">
        <v>155</v>
      </c>
      <c r="Y55" s="22"/>
      <c r="Z55" s="27"/>
    </row>
    <row r="56" spans="2:26" ht="7.5" customHeight="1" x14ac:dyDescent="0.35">
      <c r="B56" s="26"/>
      <c r="C56" s="22"/>
      <c r="D56" s="22"/>
      <c r="E56" s="22"/>
      <c r="F56" s="22"/>
      <c r="G56" s="22"/>
      <c r="H56" s="22"/>
      <c r="I56" s="22"/>
      <c r="J56" s="22"/>
      <c r="K56" s="22"/>
      <c r="L56" s="22"/>
      <c r="M56" s="22"/>
      <c r="N56" s="22"/>
      <c r="O56" s="22"/>
      <c r="P56" s="22"/>
      <c r="Q56" s="22"/>
      <c r="R56" s="22"/>
      <c r="S56" s="22"/>
      <c r="T56" s="22"/>
      <c r="U56" s="22"/>
      <c r="V56" s="22"/>
      <c r="W56" s="22"/>
      <c r="X56" s="22"/>
      <c r="Y56" s="22"/>
      <c r="Z56" s="27"/>
    </row>
    <row r="57" spans="2:26" ht="40.5" customHeight="1" x14ac:dyDescent="0.35">
      <c r="B57" s="26"/>
      <c r="C57" s="22"/>
      <c r="D57" s="22"/>
      <c r="E57" s="22"/>
      <c r="F57" s="22"/>
      <c r="G57" s="22"/>
      <c r="H57" s="22"/>
      <c r="I57" s="22"/>
      <c r="J57" s="22"/>
      <c r="K57" s="22"/>
      <c r="L57" s="22"/>
      <c r="M57" s="22"/>
      <c r="N57" s="22"/>
      <c r="O57" s="22"/>
      <c r="P57" s="22"/>
      <c r="Q57" s="22"/>
      <c r="R57" s="22"/>
      <c r="S57" s="54" t="e">
        <f>#REF!</f>
        <v>#REF!</v>
      </c>
      <c r="T57" s="401" t="e">
        <f>#REF!</f>
        <v>#REF!</v>
      </c>
      <c r="U57" s="401"/>
      <c r="V57" s="401"/>
      <c r="W57" s="401"/>
      <c r="X57" s="401"/>
      <c r="Y57" s="22"/>
      <c r="Z57" s="27"/>
    </row>
    <row r="58" spans="2:26" x14ac:dyDescent="0.35">
      <c r="B58" s="26"/>
      <c r="C58" s="22"/>
      <c r="D58" s="22"/>
      <c r="E58" s="22"/>
      <c r="F58" s="22"/>
      <c r="G58" s="22"/>
      <c r="H58" s="22"/>
      <c r="I58" s="22"/>
      <c r="J58" s="22"/>
      <c r="K58" s="22"/>
      <c r="L58" s="22"/>
      <c r="M58" s="22"/>
      <c r="N58" s="22"/>
      <c r="O58" s="22"/>
      <c r="P58" s="22"/>
      <c r="Q58" s="22"/>
      <c r="R58" s="22"/>
      <c r="S58" s="386" t="s">
        <v>8</v>
      </c>
      <c r="T58" s="386"/>
      <c r="U58" s="400" t="e">
        <f>'W2.8'!#REF!</f>
        <v>#REF!</v>
      </c>
      <c r="V58" s="400"/>
      <c r="W58" s="400"/>
      <c r="X58" s="400"/>
      <c r="Y58" s="22"/>
      <c r="Z58" s="27"/>
    </row>
    <row r="59" spans="2:26" x14ac:dyDescent="0.35">
      <c r="B59" s="26"/>
      <c r="C59" s="22"/>
      <c r="D59" s="22"/>
      <c r="E59" s="22"/>
      <c r="F59" s="22"/>
      <c r="G59" s="22"/>
      <c r="H59" s="22"/>
      <c r="I59" s="22"/>
      <c r="J59" s="22"/>
      <c r="K59" s="22"/>
      <c r="L59" s="22"/>
      <c r="M59" s="22"/>
      <c r="N59" s="22"/>
      <c r="O59" s="22"/>
      <c r="P59" s="22"/>
      <c r="Q59" s="22"/>
      <c r="R59" s="22"/>
      <c r="S59" s="386" t="s">
        <v>144</v>
      </c>
      <c r="T59" s="386"/>
      <c r="U59" s="400" t="e">
        <f>'W2.8'!#REF!</f>
        <v>#REF!</v>
      </c>
      <c r="V59" s="400"/>
      <c r="W59" s="400"/>
      <c r="X59" s="400"/>
      <c r="Y59" s="22"/>
      <c r="Z59" s="27"/>
    </row>
    <row r="60" spans="2:26" ht="15" customHeight="1" x14ac:dyDescent="0.35">
      <c r="B60" s="26"/>
      <c r="C60" s="22"/>
      <c r="D60" s="22"/>
      <c r="E60" s="22"/>
      <c r="F60" s="22"/>
      <c r="G60" s="22"/>
      <c r="H60" s="22"/>
      <c r="I60" s="22"/>
      <c r="J60" s="22"/>
      <c r="K60" s="22"/>
      <c r="L60" s="22"/>
      <c r="M60" s="22"/>
      <c r="N60" s="22"/>
      <c r="O60" s="22"/>
      <c r="P60" s="22"/>
      <c r="Q60" s="22"/>
      <c r="R60" s="22"/>
      <c r="S60" s="408" t="s">
        <v>153</v>
      </c>
      <c r="T60" s="431" t="e">
        <f>'W2.8'!#REF!</f>
        <v>#REF!</v>
      </c>
      <c r="U60" s="412">
        <v>2019</v>
      </c>
      <c r="V60" s="412"/>
      <c r="W60" s="384">
        <v>2020</v>
      </c>
      <c r="X60" s="385"/>
      <c r="Y60" s="22"/>
      <c r="Z60" s="27"/>
    </row>
    <row r="61" spans="2:26" ht="10" customHeight="1" x14ac:dyDescent="0.35">
      <c r="B61" s="26"/>
      <c r="C61" s="22"/>
      <c r="D61" s="22"/>
      <c r="E61" s="22"/>
      <c r="F61" s="22"/>
      <c r="G61" s="22"/>
      <c r="H61" s="22"/>
      <c r="I61" s="22"/>
      <c r="J61" s="22"/>
      <c r="K61" s="22"/>
      <c r="L61" s="22"/>
      <c r="M61" s="22"/>
      <c r="N61" s="22"/>
      <c r="O61" s="22"/>
      <c r="P61" s="22"/>
      <c r="Q61" s="22"/>
      <c r="R61" s="22"/>
      <c r="S61" s="409"/>
      <c r="T61" s="432"/>
      <c r="U61" s="391"/>
      <c r="V61" s="41"/>
      <c r="W61" s="391" t="s">
        <v>107</v>
      </c>
      <c r="X61" s="41"/>
      <c r="Y61" s="22"/>
      <c r="Z61" s="27"/>
    </row>
    <row r="62" spans="2:26" ht="13.5" customHeight="1" x14ac:dyDescent="0.35">
      <c r="B62" s="26"/>
      <c r="C62" s="22"/>
      <c r="D62" s="22"/>
      <c r="E62" s="22"/>
      <c r="F62" s="22"/>
      <c r="G62" s="22"/>
      <c r="H62" s="22"/>
      <c r="I62" s="22"/>
      <c r="J62" s="22"/>
      <c r="K62" s="22"/>
      <c r="L62" s="22"/>
      <c r="M62" s="22"/>
      <c r="N62" s="22"/>
      <c r="O62" s="22"/>
      <c r="P62" s="22"/>
      <c r="Q62" s="22"/>
      <c r="R62" s="22"/>
      <c r="S62" s="394" t="s">
        <v>138</v>
      </c>
      <c r="T62" s="395"/>
      <c r="U62" s="392"/>
      <c r="V62" s="42" t="s">
        <v>137</v>
      </c>
      <c r="W62" s="392"/>
      <c r="X62" s="42" t="e">
        <f>'W2.8'!#REF!</f>
        <v>#REF!</v>
      </c>
      <c r="Y62" s="22"/>
      <c r="Z62" s="27"/>
    </row>
    <row r="63" spans="2:26" ht="15.65" customHeight="1" x14ac:dyDescent="0.35">
      <c r="B63" s="26"/>
      <c r="C63" s="22"/>
      <c r="D63" s="22"/>
      <c r="E63" s="22"/>
      <c r="F63" s="22"/>
      <c r="G63" s="22"/>
      <c r="H63" s="22"/>
      <c r="I63" s="22"/>
      <c r="J63" s="22"/>
      <c r="K63" s="22"/>
      <c r="L63" s="22"/>
      <c r="M63" s="22"/>
      <c r="N63" s="22"/>
      <c r="O63" s="22"/>
      <c r="P63" s="22"/>
      <c r="Q63" s="22"/>
      <c r="R63" s="22"/>
      <c r="S63" s="389"/>
      <c r="T63" s="390"/>
      <c r="U63" s="393"/>
      <c r="V63" s="43" t="s">
        <v>154</v>
      </c>
      <c r="W63" s="393"/>
      <c r="X63" s="43" t="s">
        <v>155</v>
      </c>
      <c r="Y63" s="22"/>
      <c r="Z63" s="27"/>
    </row>
    <row r="64" spans="2:26" x14ac:dyDescent="0.35">
      <c r="B64" s="26"/>
      <c r="C64" s="22"/>
      <c r="D64" s="22"/>
      <c r="E64" s="22"/>
      <c r="F64" s="22"/>
      <c r="G64" s="22"/>
      <c r="H64" s="22"/>
      <c r="I64" s="22"/>
      <c r="J64" s="22"/>
      <c r="K64" s="22"/>
      <c r="L64" s="22"/>
      <c r="M64" s="22"/>
      <c r="N64" s="22"/>
      <c r="O64" s="22"/>
      <c r="P64" s="22"/>
      <c r="Q64" s="22"/>
      <c r="R64" s="22"/>
      <c r="S64" s="22"/>
      <c r="T64" s="22"/>
      <c r="U64" s="22"/>
      <c r="V64" s="22"/>
      <c r="W64" s="22"/>
      <c r="X64" s="22"/>
      <c r="Y64" s="22"/>
      <c r="Z64" s="27"/>
    </row>
    <row r="65" spans="2:26" x14ac:dyDescent="0.35">
      <c r="B65" s="26"/>
      <c r="C65" s="9"/>
      <c r="D65" s="9"/>
      <c r="E65" s="9"/>
      <c r="F65" s="9"/>
      <c r="G65" s="9"/>
      <c r="H65" s="9"/>
      <c r="I65" s="9"/>
      <c r="J65" s="9"/>
      <c r="K65" s="9"/>
      <c r="L65" s="9"/>
      <c r="M65" s="9"/>
      <c r="N65" s="9"/>
      <c r="O65" s="9"/>
      <c r="P65" s="9"/>
      <c r="Q65" s="9"/>
      <c r="R65" s="9"/>
      <c r="S65" s="9"/>
      <c r="T65" s="9"/>
      <c r="U65" s="9"/>
      <c r="V65" s="9"/>
      <c r="W65" s="9"/>
      <c r="X65" s="9"/>
      <c r="Y65" s="9"/>
      <c r="Z65" s="27"/>
    </row>
    <row r="66" spans="2:26" x14ac:dyDescent="0.35">
      <c r="B66" s="26"/>
      <c r="C66" s="22"/>
      <c r="D66" s="22"/>
      <c r="E66" s="22"/>
      <c r="F66" s="22"/>
      <c r="G66" s="22"/>
      <c r="H66" s="22"/>
      <c r="I66" s="22"/>
      <c r="J66" s="22"/>
      <c r="K66" s="22"/>
      <c r="L66" s="22"/>
      <c r="M66" s="22"/>
      <c r="N66" s="22"/>
      <c r="O66" s="22"/>
      <c r="P66" s="22"/>
      <c r="Q66" s="22"/>
      <c r="R66" s="22"/>
      <c r="S66" s="22"/>
      <c r="T66" s="22"/>
      <c r="U66" s="22"/>
      <c r="V66" s="22"/>
      <c r="W66" s="22"/>
      <c r="X66" s="22"/>
      <c r="Y66" s="22"/>
      <c r="Z66" s="27"/>
    </row>
    <row r="67" spans="2:26" ht="36" customHeight="1" x14ac:dyDescent="0.35">
      <c r="B67" s="26"/>
      <c r="C67" s="54" t="e">
        <f>#REF!</f>
        <v>#REF!</v>
      </c>
      <c r="D67" s="430" t="e">
        <f>#REF!</f>
        <v>#REF!</v>
      </c>
      <c r="E67" s="430"/>
      <c r="F67" s="430"/>
      <c r="G67" s="430"/>
      <c r="H67" s="430"/>
      <c r="I67" s="57"/>
      <c r="J67" s="57"/>
      <c r="K67" s="54" t="e">
        <f>#REF!</f>
        <v>#REF!</v>
      </c>
      <c r="L67" s="430" t="e">
        <f>#REF!</f>
        <v>#REF!</v>
      </c>
      <c r="M67" s="430"/>
      <c r="N67" s="430"/>
      <c r="O67" s="430"/>
      <c r="P67" s="430"/>
      <c r="Q67" s="57"/>
      <c r="R67" s="22"/>
      <c r="S67" s="54" t="e">
        <f>#REF!</f>
        <v>#REF!</v>
      </c>
      <c r="T67" s="430" t="e">
        <f>#REF!</f>
        <v>#REF!</v>
      </c>
      <c r="U67" s="430"/>
      <c r="V67" s="430"/>
      <c r="W67" s="430"/>
      <c r="X67" s="430"/>
      <c r="Y67" s="22"/>
      <c r="Z67" s="27"/>
    </row>
    <row r="68" spans="2:26" x14ac:dyDescent="0.35">
      <c r="B68" s="26"/>
      <c r="C68" s="386" t="s">
        <v>8</v>
      </c>
      <c r="D68" s="386"/>
      <c r="E68" s="440" t="e">
        <f>#REF!</f>
        <v>#REF!</v>
      </c>
      <c r="F68" s="441"/>
      <c r="G68" s="441"/>
      <c r="H68" s="441"/>
      <c r="I68" s="23"/>
      <c r="J68" s="23"/>
      <c r="K68" s="421" t="s">
        <v>8</v>
      </c>
      <c r="L68" s="421"/>
      <c r="M68" s="400" t="e">
        <f>#REF!</f>
        <v>#REF!</v>
      </c>
      <c r="N68" s="400"/>
      <c r="O68" s="400"/>
      <c r="P68" s="400"/>
      <c r="Q68" s="58"/>
      <c r="R68" s="22"/>
      <c r="S68" s="421" t="s">
        <v>8</v>
      </c>
      <c r="T68" s="421"/>
      <c r="U68" s="400" t="e">
        <f>#REF!</f>
        <v>#REF!</v>
      </c>
      <c r="V68" s="400"/>
      <c r="W68" s="400"/>
      <c r="X68" s="400"/>
      <c r="Y68" s="22"/>
      <c r="Z68" s="27"/>
    </row>
    <row r="69" spans="2:26" x14ac:dyDescent="0.35">
      <c r="B69" s="26"/>
      <c r="C69" s="437" t="s">
        <v>139</v>
      </c>
      <c r="D69" s="437"/>
      <c r="E69" s="397" t="e">
        <f>#REF!</f>
        <v>#REF!</v>
      </c>
      <c r="F69" s="398"/>
      <c r="G69" s="398"/>
      <c r="H69" s="398"/>
      <c r="I69" s="23"/>
      <c r="J69" s="23"/>
      <c r="K69" s="396"/>
      <c r="L69" s="396"/>
      <c r="M69" s="397"/>
      <c r="N69" s="398"/>
      <c r="O69" s="398"/>
      <c r="P69" s="398"/>
      <c r="Q69" s="58"/>
      <c r="R69" s="22"/>
      <c r="S69" s="396"/>
      <c r="T69" s="396"/>
      <c r="U69" s="397"/>
      <c r="V69" s="398"/>
      <c r="W69" s="398"/>
      <c r="X69" s="398"/>
      <c r="Y69" s="22"/>
      <c r="Z69" s="27"/>
    </row>
    <row r="70" spans="2:26" ht="16.5" customHeight="1" x14ac:dyDescent="0.35">
      <c r="B70" s="26"/>
      <c r="C70" s="52">
        <v>2020</v>
      </c>
      <c r="D70" s="70" t="e">
        <f>#REF!</f>
        <v>#REF!</v>
      </c>
      <c r="E70" s="378" t="s">
        <v>157</v>
      </c>
      <c r="F70" s="379"/>
      <c r="G70" s="379"/>
      <c r="H70" s="380"/>
      <c r="I70" s="64"/>
      <c r="J70" s="64"/>
      <c r="K70" s="52">
        <v>2020</v>
      </c>
      <c r="L70" s="15" t="e">
        <f>#REF!</f>
        <v>#REF!</v>
      </c>
      <c r="M70" s="378" t="s">
        <v>159</v>
      </c>
      <c r="N70" s="379"/>
      <c r="O70" s="379"/>
      <c r="P70" s="380"/>
      <c r="Q70" s="64"/>
      <c r="R70" s="48"/>
      <c r="S70" s="52">
        <v>2020</v>
      </c>
      <c r="T70" s="53" t="e">
        <f>#REF!</f>
        <v>#REF!</v>
      </c>
      <c r="U70" s="378" t="s">
        <v>158</v>
      </c>
      <c r="V70" s="379"/>
      <c r="W70" s="379"/>
      <c r="X70" s="380"/>
      <c r="Y70" s="22"/>
      <c r="Z70" s="27"/>
    </row>
    <row r="71" spans="2:26" ht="15.65" customHeight="1" x14ac:dyDescent="0.35">
      <c r="B71" s="26"/>
      <c r="C71" s="428" t="s">
        <v>140</v>
      </c>
      <c r="D71" s="429"/>
      <c r="E71" s="381"/>
      <c r="F71" s="382"/>
      <c r="G71" s="382"/>
      <c r="H71" s="383"/>
      <c r="I71" s="64"/>
      <c r="J71" s="64"/>
      <c r="K71" s="428" t="s">
        <v>140</v>
      </c>
      <c r="L71" s="429"/>
      <c r="M71" s="381"/>
      <c r="N71" s="382"/>
      <c r="O71" s="382"/>
      <c r="P71" s="383"/>
      <c r="Q71" s="64"/>
      <c r="R71" s="48"/>
      <c r="S71" s="389" t="s">
        <v>140</v>
      </c>
      <c r="T71" s="390"/>
      <c r="U71" s="381"/>
      <c r="V71" s="382"/>
      <c r="W71" s="382"/>
      <c r="X71" s="383"/>
      <c r="Y71" s="22"/>
      <c r="Z71" s="27"/>
    </row>
    <row r="72" spans="2:26" ht="15.65" customHeight="1" x14ac:dyDescent="0.35">
      <c r="B72" s="28"/>
      <c r="C72" s="9"/>
      <c r="D72" s="9"/>
      <c r="E72" s="9"/>
      <c r="F72" s="9"/>
      <c r="G72" s="9"/>
      <c r="H72" s="9"/>
      <c r="I72" s="9"/>
      <c r="J72" s="9"/>
      <c r="K72" s="9"/>
      <c r="L72" s="9"/>
      <c r="M72" s="38"/>
      <c r="N72" s="9"/>
      <c r="O72" s="9"/>
      <c r="P72" s="9"/>
      <c r="Q72" s="9"/>
      <c r="R72" s="9"/>
      <c r="S72" s="9"/>
      <c r="T72" s="9"/>
      <c r="U72" s="9"/>
      <c r="V72" s="9"/>
      <c r="W72" s="9"/>
      <c r="X72" s="9"/>
      <c r="Y72" s="9"/>
      <c r="Z72" s="7"/>
    </row>
  </sheetData>
  <mergeCells count="189">
    <mergeCell ref="S42:T42"/>
    <mergeCell ref="E42:H42"/>
    <mergeCell ref="E43:H43"/>
    <mergeCell ref="G45:G47"/>
    <mergeCell ref="C44:C45"/>
    <mergeCell ref="D44:D45"/>
    <mergeCell ref="E44:F44"/>
    <mergeCell ref="G44:H44"/>
    <mergeCell ref="M33:P33"/>
    <mergeCell ref="M34:P34"/>
    <mergeCell ref="K35:K36"/>
    <mergeCell ref="L35:L36"/>
    <mergeCell ref="M35:N35"/>
    <mergeCell ref="O35:P35"/>
    <mergeCell ref="O36:O38"/>
    <mergeCell ref="K34:L34"/>
    <mergeCell ref="M36:M38"/>
    <mergeCell ref="E45:E47"/>
    <mergeCell ref="C46:D47"/>
    <mergeCell ref="K43:L43"/>
    <mergeCell ref="M45:M47"/>
    <mergeCell ref="M43:P43"/>
    <mergeCell ref="M44:N44"/>
    <mergeCell ref="O44:P44"/>
    <mergeCell ref="C3:X3"/>
    <mergeCell ref="E10:F10"/>
    <mergeCell ref="G10:H10"/>
    <mergeCell ref="M10:N10"/>
    <mergeCell ref="O10:P10"/>
    <mergeCell ref="U10:V10"/>
    <mergeCell ref="S10:T13"/>
    <mergeCell ref="M8:P8"/>
    <mergeCell ref="M9:P9"/>
    <mergeCell ref="L7:P7"/>
    <mergeCell ref="E8:H8"/>
    <mergeCell ref="E9:H9"/>
    <mergeCell ref="C9:D9"/>
    <mergeCell ref="S9:T9"/>
    <mergeCell ref="U11:U13"/>
    <mergeCell ref="K12:L13"/>
    <mergeCell ref="C8:D8"/>
    <mergeCell ref="C10:C11"/>
    <mergeCell ref="D10:D11"/>
    <mergeCell ref="K10:K11"/>
    <mergeCell ref="L10:L11"/>
    <mergeCell ref="C12:D13"/>
    <mergeCell ref="K9:L9"/>
    <mergeCell ref="U9:X9"/>
    <mergeCell ref="C5:H5"/>
    <mergeCell ref="K5:P5"/>
    <mergeCell ref="S5:X5"/>
    <mergeCell ref="M18:N18"/>
    <mergeCell ref="O18:P18"/>
    <mergeCell ref="M11:M13"/>
    <mergeCell ref="L15:P15"/>
    <mergeCell ref="M16:P16"/>
    <mergeCell ref="M17:P17"/>
    <mergeCell ref="E18:F18"/>
    <mergeCell ref="G18:H18"/>
    <mergeCell ref="D7:H7"/>
    <mergeCell ref="S8:T8"/>
    <mergeCell ref="E11:E13"/>
    <mergeCell ref="K18:K19"/>
    <mergeCell ref="L18:L19"/>
    <mergeCell ref="C18:C19"/>
    <mergeCell ref="D18:D19"/>
    <mergeCell ref="C68:D68"/>
    <mergeCell ref="T67:X67"/>
    <mergeCell ref="U68:X68"/>
    <mergeCell ref="U69:X69"/>
    <mergeCell ref="E70:H71"/>
    <mergeCell ref="C69:D69"/>
    <mergeCell ref="C71:D71"/>
    <mergeCell ref="O19:O21"/>
    <mergeCell ref="O11:O13"/>
    <mergeCell ref="G36:G38"/>
    <mergeCell ref="G19:G21"/>
    <mergeCell ref="D32:H32"/>
    <mergeCell ref="E33:H33"/>
    <mergeCell ref="E34:H34"/>
    <mergeCell ref="D15:H15"/>
    <mergeCell ref="E16:H16"/>
    <mergeCell ref="E17:H17"/>
    <mergeCell ref="C16:D16"/>
    <mergeCell ref="C17:D17"/>
    <mergeCell ref="E19:E21"/>
    <mergeCell ref="C20:D21"/>
    <mergeCell ref="E68:H68"/>
    <mergeCell ref="E69:H69"/>
    <mergeCell ref="K68:L68"/>
    <mergeCell ref="D67:H67"/>
    <mergeCell ref="U58:X58"/>
    <mergeCell ref="S59:T59"/>
    <mergeCell ref="U59:X59"/>
    <mergeCell ref="U61:U63"/>
    <mergeCell ref="W61:W63"/>
    <mergeCell ref="S62:T63"/>
    <mergeCell ref="K46:L47"/>
    <mergeCell ref="U45:U47"/>
    <mergeCell ref="S46:T47"/>
    <mergeCell ref="T49:X49"/>
    <mergeCell ref="U50:X50"/>
    <mergeCell ref="U51:X51"/>
    <mergeCell ref="U53:U55"/>
    <mergeCell ref="U52:V52"/>
    <mergeCell ref="W52:X52"/>
    <mergeCell ref="S52:S53"/>
    <mergeCell ref="T52:T53"/>
    <mergeCell ref="K44:K45"/>
    <mergeCell ref="L44:L45"/>
    <mergeCell ref="O45:O47"/>
    <mergeCell ref="L67:P67"/>
    <mergeCell ref="U60:V60"/>
    <mergeCell ref="W60:X60"/>
    <mergeCell ref="K71:L71"/>
    <mergeCell ref="S50:T50"/>
    <mergeCell ref="S51:T51"/>
    <mergeCell ref="S54:T55"/>
    <mergeCell ref="S43:T43"/>
    <mergeCell ref="K42:L42"/>
    <mergeCell ref="L41:P41"/>
    <mergeCell ref="M42:P42"/>
    <mergeCell ref="S33:T33"/>
    <mergeCell ref="S34:T34"/>
    <mergeCell ref="M68:P68"/>
    <mergeCell ref="S68:T68"/>
    <mergeCell ref="S60:S61"/>
    <mergeCell ref="T60:T61"/>
    <mergeCell ref="T57:X57"/>
    <mergeCell ref="S58:T58"/>
    <mergeCell ref="T41:X41"/>
    <mergeCell ref="U42:X42"/>
    <mergeCell ref="U43:X43"/>
    <mergeCell ref="S44:S45"/>
    <mergeCell ref="T44:T45"/>
    <mergeCell ref="U44:V44"/>
    <mergeCell ref="W44:X44"/>
    <mergeCell ref="W45:W47"/>
    <mergeCell ref="C42:D42"/>
    <mergeCell ref="C43:D43"/>
    <mergeCell ref="C33:D33"/>
    <mergeCell ref="C34:D34"/>
    <mergeCell ref="E36:E38"/>
    <mergeCell ref="C37:D38"/>
    <mergeCell ref="C35:C36"/>
    <mergeCell ref="D35:D36"/>
    <mergeCell ref="E35:F35"/>
    <mergeCell ref="D41:H41"/>
    <mergeCell ref="K33:L33"/>
    <mergeCell ref="T7:X7"/>
    <mergeCell ref="U8:X8"/>
    <mergeCell ref="U36:U38"/>
    <mergeCell ref="S37:T38"/>
    <mergeCell ref="U33:X33"/>
    <mergeCell ref="U34:X34"/>
    <mergeCell ref="S35:S36"/>
    <mergeCell ref="T35:T36"/>
    <mergeCell ref="U35:V35"/>
    <mergeCell ref="W35:X35"/>
    <mergeCell ref="W11:W13"/>
    <mergeCell ref="M26:N26"/>
    <mergeCell ref="O26:P26"/>
    <mergeCell ref="K26:K27"/>
    <mergeCell ref="L26:L27"/>
    <mergeCell ref="T32:X32"/>
    <mergeCell ref="U70:X71"/>
    <mergeCell ref="G35:H35"/>
    <mergeCell ref="W10:X10"/>
    <mergeCell ref="K16:L16"/>
    <mergeCell ref="K8:L8"/>
    <mergeCell ref="S71:T71"/>
    <mergeCell ref="M27:M29"/>
    <mergeCell ref="K28:L29"/>
    <mergeCell ref="K24:L24"/>
    <mergeCell ref="K25:L25"/>
    <mergeCell ref="M19:M21"/>
    <mergeCell ref="K20:L21"/>
    <mergeCell ref="K69:L69"/>
    <mergeCell ref="M69:P69"/>
    <mergeCell ref="S69:T69"/>
    <mergeCell ref="M70:P71"/>
    <mergeCell ref="K17:L17"/>
    <mergeCell ref="L23:P23"/>
    <mergeCell ref="M24:P24"/>
    <mergeCell ref="M25:P25"/>
    <mergeCell ref="O27:O29"/>
    <mergeCell ref="L32:P32"/>
    <mergeCell ref="K37:L38"/>
    <mergeCell ref="W36:W38"/>
  </mergeCells>
  <conditionalFormatting sqref="E8:E9">
    <cfRule type="iconSet" priority="30">
      <iconSet iconSet="4TrafficLights" showValue="0">
        <cfvo type="percent" val="0"/>
        <cfvo type="num" val="1"/>
        <cfvo type="num" val="2"/>
        <cfvo type="num" val="3"/>
      </iconSet>
    </cfRule>
  </conditionalFormatting>
  <conditionalFormatting sqref="M8:M9">
    <cfRule type="iconSet" priority="28">
      <iconSet iconSet="4TrafficLights" showValue="0">
        <cfvo type="percent" val="0"/>
        <cfvo type="num" val="1"/>
        <cfvo type="num" val="2"/>
        <cfvo type="num" val="3"/>
      </iconSet>
    </cfRule>
  </conditionalFormatting>
  <conditionalFormatting sqref="M16:M17">
    <cfRule type="iconSet" priority="27">
      <iconSet iconSet="4TrafficLights" showValue="0">
        <cfvo type="percent" val="0"/>
        <cfvo type="num" val="1"/>
        <cfvo type="num" val="2"/>
        <cfvo type="num" val="3"/>
      </iconSet>
    </cfRule>
  </conditionalFormatting>
  <conditionalFormatting sqref="U8:U9">
    <cfRule type="iconSet" priority="26">
      <iconSet iconSet="4TrafficLights" showValue="0">
        <cfvo type="percent" val="0"/>
        <cfvo type="num" val="1"/>
        <cfvo type="num" val="2"/>
        <cfvo type="num" val="3"/>
      </iconSet>
    </cfRule>
  </conditionalFormatting>
  <conditionalFormatting sqref="M24:M25">
    <cfRule type="iconSet" priority="24">
      <iconSet iconSet="4TrafficLights" showValue="0">
        <cfvo type="percent" val="0"/>
        <cfvo type="num" val="1"/>
        <cfvo type="num" val="2"/>
        <cfvo type="num" val="3"/>
      </iconSet>
    </cfRule>
  </conditionalFormatting>
  <conditionalFormatting sqref="E16:E17">
    <cfRule type="iconSet" priority="22">
      <iconSet iconSet="4TrafficLights" showValue="0">
        <cfvo type="percent" val="0"/>
        <cfvo type="num" val="1"/>
        <cfvo type="num" val="2"/>
        <cfvo type="num" val="3"/>
      </iconSet>
    </cfRule>
  </conditionalFormatting>
  <conditionalFormatting sqref="E33:E34">
    <cfRule type="iconSet" priority="20">
      <iconSet iconSet="4TrafficLights" showValue="0">
        <cfvo type="percent" val="0"/>
        <cfvo type="num" val="1"/>
        <cfvo type="num" val="2"/>
        <cfvo type="num" val="3"/>
      </iconSet>
    </cfRule>
  </conditionalFormatting>
  <conditionalFormatting sqref="E42:E43">
    <cfRule type="iconSet" priority="19">
      <iconSet iconSet="4TrafficLights" showValue="0">
        <cfvo type="percent" val="0"/>
        <cfvo type="num" val="1"/>
        <cfvo type="num" val="2"/>
        <cfvo type="num" val="3"/>
      </iconSet>
    </cfRule>
  </conditionalFormatting>
  <conditionalFormatting sqref="U33:U34">
    <cfRule type="iconSet" priority="18">
      <iconSet iconSet="4TrafficLights" showValue="0">
        <cfvo type="percent" val="0"/>
        <cfvo type="num" val="1"/>
        <cfvo type="num" val="2"/>
        <cfvo type="num" val="3"/>
      </iconSet>
    </cfRule>
  </conditionalFormatting>
  <conditionalFormatting sqref="M33:M34">
    <cfRule type="iconSet" priority="17">
      <iconSet iconSet="4TrafficLights" showValue="0">
        <cfvo type="percent" val="0"/>
        <cfvo type="num" val="1"/>
        <cfvo type="num" val="2"/>
        <cfvo type="num" val="3"/>
      </iconSet>
    </cfRule>
  </conditionalFormatting>
  <conditionalFormatting sqref="M42:M43">
    <cfRule type="iconSet" priority="15">
      <iconSet iconSet="4TrafficLights" showValue="0">
        <cfvo type="percent" val="0"/>
        <cfvo type="num" val="1"/>
        <cfvo type="num" val="2"/>
        <cfvo type="num" val="3"/>
      </iconSet>
    </cfRule>
  </conditionalFormatting>
  <conditionalFormatting sqref="U42:U43">
    <cfRule type="iconSet" priority="13">
      <iconSet iconSet="4TrafficLights" showValue="0">
        <cfvo type="percent" val="0"/>
        <cfvo type="num" val="1"/>
        <cfvo type="num" val="2"/>
        <cfvo type="num" val="3"/>
      </iconSet>
    </cfRule>
  </conditionalFormatting>
  <conditionalFormatting sqref="U50:U51">
    <cfRule type="iconSet" priority="12">
      <iconSet iconSet="4TrafficLights" showValue="0">
        <cfvo type="percent" val="0"/>
        <cfvo type="num" val="1"/>
        <cfvo type="num" val="2"/>
        <cfvo type="num" val="3"/>
      </iconSet>
    </cfRule>
  </conditionalFormatting>
  <conditionalFormatting sqref="U68">
    <cfRule type="iconSet" priority="7">
      <iconSet iconSet="4TrafficLights" showValue="0">
        <cfvo type="percent" val="0"/>
        <cfvo type="num" val="1"/>
        <cfvo type="num" val="2"/>
        <cfvo type="num" val="3"/>
      </iconSet>
    </cfRule>
  </conditionalFormatting>
  <conditionalFormatting sqref="E68">
    <cfRule type="iconSet" priority="6">
      <iconSet iconSet="4TrafficLights" showValue="0">
        <cfvo type="percent" val="0"/>
        <cfvo type="num" val="1"/>
        <cfvo type="num" val="2"/>
        <cfvo type="num" val="3"/>
      </iconSet>
    </cfRule>
  </conditionalFormatting>
  <conditionalFormatting sqref="M68">
    <cfRule type="iconSet" priority="39">
      <iconSet iconSet="4TrafficLights" showValue="0">
        <cfvo type="percent" val="0"/>
        <cfvo type="num" val="1"/>
        <cfvo type="num" val="2"/>
        <cfvo type="num" val="3"/>
      </iconSet>
    </cfRule>
  </conditionalFormatting>
  <conditionalFormatting sqref="U58:U59">
    <cfRule type="iconSet" priority="3">
      <iconSet iconSet="4TrafficLights" showValue="0">
        <cfvo type="percent" val="0"/>
        <cfvo type="num" val="1"/>
        <cfvo type="num" val="2"/>
        <cfvo type="num" val="3"/>
      </iconSet>
    </cfRule>
  </conditionalFormatting>
  <conditionalFormatting sqref="M69:P69">
    <cfRule type="iconSet" priority="2">
      <iconSet iconSet="3Flags" showValue="0">
        <cfvo type="percent" val="0"/>
        <cfvo type="num" val="2"/>
        <cfvo type="num" val="3"/>
      </iconSet>
    </cfRule>
  </conditionalFormatting>
  <conditionalFormatting sqref="U69:X69">
    <cfRule type="iconSet" priority="1">
      <iconSet iconSet="3Flags" showValue="0">
        <cfvo type="percent" val="0"/>
        <cfvo type="num" val="2"/>
        <cfvo type="num" val="3"/>
      </iconSet>
    </cfRule>
  </conditionalFormatting>
  <conditionalFormatting sqref="E69:H69">
    <cfRule type="iconSet" priority="40">
      <iconSet iconSet="3Flags" showValue="0">
        <cfvo type="percent" val="0"/>
        <cfvo type="num" val="2"/>
        <cfvo type="num" val="3"/>
      </iconSet>
    </cfRule>
  </conditionalFormatting>
  <hyperlinks>
    <hyperlink ref="C7" location="W3.1!A1" display="W3.1!A1" xr:uid="{00000000-0004-0000-0000-000000000000}"/>
    <hyperlink ref="K7" location="W3.3!A1" display="W3.3!A1" xr:uid="{00000000-0004-0000-0000-000002000000}"/>
    <hyperlink ref="K15" location="W3.4!A1" display="W3.4!A1" xr:uid="{00000000-0004-0000-0000-000003000000}"/>
    <hyperlink ref="S7" location="W3.7!A1" display="W3.7!A1" xr:uid="{00000000-0004-0000-0000-000004000000}"/>
    <hyperlink ref="K23" location="W3.5!A1" display="W3.5!A1" xr:uid="{00000000-0004-0000-0000-000005000000}"/>
    <hyperlink ref="C15" location="W3.6!A1" display="W3.6!A1" xr:uid="{00000000-0004-0000-0000-000006000000}"/>
    <hyperlink ref="C32" location="W2.1!A1" display="W2.1!A1" xr:uid="{00000000-0004-0000-0000-000007000000}"/>
    <hyperlink ref="C41" location="W2.2!A1" display="W2.2!A1" xr:uid="{00000000-0004-0000-0000-000008000000}"/>
    <hyperlink ref="S32" location="W2.3!A1" display="W2.3!A1" xr:uid="{00000000-0004-0000-0000-000009000000}"/>
    <hyperlink ref="K32" location="W2.4!A1" display="W2.4!A1" xr:uid="{00000000-0004-0000-0000-00000A000000}"/>
    <hyperlink ref="K41" location="W2.6!A1" display="W2.6!A1" xr:uid="{00000000-0004-0000-0000-00000C000000}"/>
    <hyperlink ref="S41" location="W2.8!A1" display="W2.8!A1" xr:uid="{00000000-0004-0000-0000-00000E000000}"/>
    <hyperlink ref="S49" location="W2.9!A1" display="W2.9!A1" xr:uid="{00000000-0004-0000-0000-00000F000000}"/>
    <hyperlink ref="K67" location="W1.2!A1" display="W1.2!A1" xr:uid="{00000000-0004-0000-0000-000011000000}"/>
    <hyperlink ref="S67" location="W1.3!A1" display="W1.3!A1" xr:uid="{00000000-0004-0000-0000-000012000000}"/>
    <hyperlink ref="S57" location="W2.10!A1" display="W2.10!A1" xr:uid="{00000000-0004-0000-0000-000013000000}"/>
    <hyperlink ref="C67" location="W1.1!A1" display="W1.1!A1" xr:uid="{FE401183-F55B-4574-ABA2-FEE4D7425094}"/>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Z43"/>
  <sheetViews>
    <sheetView showGridLines="0" topLeftCell="B1" workbookViewId="0">
      <selection activeCell="D19" sqref="D19"/>
    </sheetView>
  </sheetViews>
  <sheetFormatPr defaultColWidth="0" defaultRowHeight="15.5" zeroHeight="1" x14ac:dyDescent="0.35"/>
  <cols>
    <col min="1" max="1" width="4.23046875" customWidth="1"/>
    <col min="2" max="2" width="20.07421875" customWidth="1"/>
    <col min="3" max="3" width="20.23046875" customWidth="1"/>
    <col min="4" max="4" width="7.84375" bestFit="1" customWidth="1"/>
    <col min="5" max="5" width="11.84375" customWidth="1"/>
    <col min="6" max="6" width="13.69140625" customWidth="1"/>
    <col min="7" max="7" width="11.53515625" customWidth="1"/>
    <col min="8" max="8" width="13.84375" customWidth="1"/>
    <col min="9" max="9" width="10.84375" customWidth="1"/>
    <col min="10" max="10" width="10.07421875" customWidth="1"/>
    <col min="11" max="11" width="8.3046875" customWidth="1"/>
    <col min="12" max="12" width="9.4609375" customWidth="1"/>
    <col min="13" max="13" width="8.765625" hidden="1" customWidth="1"/>
    <col min="14" max="26" width="5.07421875" hidden="1" customWidth="1"/>
    <col min="27" max="16384" width="9.23046875" hidden="1"/>
  </cols>
  <sheetData>
    <row r="1" spans="2:22" s="121" customFormat="1" x14ac:dyDescent="0.35"/>
    <row r="2" spans="2:22" s="121" customFormat="1" ht="39" x14ac:dyDescent="0.35">
      <c r="B2" s="559" t="s">
        <v>55</v>
      </c>
      <c r="C2" s="531" t="s">
        <v>6</v>
      </c>
      <c r="D2" s="531"/>
      <c r="E2" s="107" t="s">
        <v>7</v>
      </c>
      <c r="F2" s="109" t="s">
        <v>314</v>
      </c>
      <c r="G2" s="107" t="s">
        <v>213</v>
      </c>
      <c r="H2" s="107" t="s">
        <v>144</v>
      </c>
      <c r="I2" s="107" t="s">
        <v>49</v>
      </c>
    </row>
    <row r="3" spans="2:22" s="121" customFormat="1" ht="38.15" customHeight="1" x14ac:dyDescent="0.35">
      <c r="B3" s="559"/>
      <c r="C3" s="532" t="s">
        <v>75</v>
      </c>
      <c r="D3" s="532"/>
      <c r="E3" s="88">
        <v>3</v>
      </c>
      <c r="F3" s="88" t="s">
        <v>48</v>
      </c>
      <c r="G3" s="133">
        <f>I7</f>
        <v>2</v>
      </c>
      <c r="H3" s="133">
        <f>I8</f>
        <v>0</v>
      </c>
      <c r="I3" s="88" t="s">
        <v>51</v>
      </c>
    </row>
    <row r="4" spans="2:22" s="121" customFormat="1" x14ac:dyDescent="0.35"/>
    <row r="5" spans="2:22" x14ac:dyDescent="0.35"/>
    <row r="6" spans="2:22" x14ac:dyDescent="0.35">
      <c r="G6" s="123"/>
      <c r="H6" s="123" t="s">
        <v>254</v>
      </c>
      <c r="I6" s="123" t="s">
        <v>211</v>
      </c>
    </row>
    <row r="7" spans="2:22" x14ac:dyDescent="0.35">
      <c r="G7" s="123" t="s">
        <v>186</v>
      </c>
      <c r="H7" s="128">
        <f>(K24-K20)/K20</f>
        <v>-4.6364359102708738E-2</v>
      </c>
      <c r="I7" s="133">
        <f>IF(H7="No data",0,IF(H7&gt;0.05,3,IF(H7&lt;-0.05,1,2)))</f>
        <v>2</v>
      </c>
    </row>
    <row r="8" spans="2:22" ht="23" x14ac:dyDescent="0.35">
      <c r="G8" s="123" t="s">
        <v>144</v>
      </c>
      <c r="H8" s="124" t="s">
        <v>98</v>
      </c>
      <c r="I8" s="133">
        <f>IF(H8="No data",0,IF(H8&gt;0.05,3,IF(H8&lt;-0.05,1,2)))</f>
        <v>0</v>
      </c>
    </row>
    <row r="9" spans="2:22" x14ac:dyDescent="0.35"/>
    <row r="10" spans="2:22" ht="15.65" customHeight="1" x14ac:dyDescent="0.35">
      <c r="B10" s="3"/>
      <c r="C10" s="3"/>
      <c r="D10" s="3"/>
      <c r="E10" s="3"/>
      <c r="F10" s="3"/>
      <c r="H10" s="71"/>
      <c r="I10" s="71"/>
      <c r="J10" s="71"/>
      <c r="K10" s="71"/>
      <c r="L10" s="71"/>
      <c r="M10" s="71"/>
      <c r="N10" s="71"/>
      <c r="O10" s="71"/>
      <c r="P10" s="71"/>
      <c r="Q10" s="71"/>
      <c r="R10" s="71"/>
      <c r="S10" s="71"/>
      <c r="T10" s="71"/>
      <c r="U10" s="71"/>
      <c r="V10" s="71"/>
    </row>
    <row r="11" spans="2:22" ht="52" x14ac:dyDescent="0.35">
      <c r="B11" s="3"/>
      <c r="C11" s="3"/>
      <c r="D11" s="3"/>
      <c r="E11" s="3"/>
      <c r="F11" s="3"/>
      <c r="G11" s="164" t="s">
        <v>67</v>
      </c>
      <c r="H11" s="193" t="s">
        <v>71</v>
      </c>
      <c r="I11" s="193" t="s">
        <v>289</v>
      </c>
      <c r="J11" s="193" t="s">
        <v>288</v>
      </c>
      <c r="K11" s="193" t="s">
        <v>74</v>
      </c>
      <c r="L11" s="71"/>
      <c r="M11" s="71"/>
      <c r="N11" s="71"/>
      <c r="O11" s="71"/>
      <c r="P11" s="71"/>
      <c r="Q11" s="71"/>
      <c r="R11" s="71"/>
      <c r="S11" s="71"/>
      <c r="T11" s="71"/>
    </row>
    <row r="12" spans="2:22" x14ac:dyDescent="0.35">
      <c r="B12" s="3"/>
      <c r="C12" s="3"/>
      <c r="D12" s="3"/>
      <c r="E12" s="3"/>
      <c r="F12" s="3"/>
      <c r="G12" s="164">
        <v>2008</v>
      </c>
      <c r="H12" s="207">
        <v>2</v>
      </c>
      <c r="I12" s="207">
        <v>124.88200000000001</v>
      </c>
      <c r="J12" s="207">
        <v>98.5</v>
      </c>
      <c r="K12" s="207">
        <f t="shared" ref="K12:K24" si="0">SUM(I12,J12)</f>
        <v>223.38200000000001</v>
      </c>
      <c r="L12" s="71"/>
      <c r="M12" s="71"/>
      <c r="N12" s="71"/>
      <c r="O12" s="71"/>
      <c r="P12" s="71"/>
      <c r="Q12" s="71"/>
      <c r="R12" s="71"/>
      <c r="S12" s="71"/>
      <c r="T12" s="71"/>
    </row>
    <row r="13" spans="2:22" x14ac:dyDescent="0.35">
      <c r="B13" s="3"/>
      <c r="C13" s="3"/>
      <c r="D13" s="3"/>
      <c r="E13" s="3"/>
      <c r="F13" s="3"/>
      <c r="G13" s="164">
        <v>2009</v>
      </c>
      <c r="H13" s="207">
        <v>2</v>
      </c>
      <c r="I13" s="207">
        <v>125</v>
      </c>
      <c r="J13" s="207">
        <v>99</v>
      </c>
      <c r="K13" s="207">
        <f t="shared" si="0"/>
        <v>224</v>
      </c>
      <c r="L13" s="71"/>
      <c r="M13" s="71"/>
      <c r="N13" s="71"/>
      <c r="O13" s="71"/>
      <c r="P13" s="71"/>
      <c r="Q13" s="71"/>
      <c r="R13" s="71"/>
      <c r="S13" s="71"/>
      <c r="T13" s="71"/>
    </row>
    <row r="14" spans="2:22" x14ac:dyDescent="0.35">
      <c r="B14" s="3"/>
      <c r="C14" s="3"/>
      <c r="D14" s="3"/>
      <c r="E14" s="3"/>
      <c r="F14" s="3"/>
      <c r="G14" s="164">
        <v>2010</v>
      </c>
      <c r="H14" s="207">
        <v>2</v>
      </c>
      <c r="I14" s="207">
        <v>125</v>
      </c>
      <c r="J14" s="207">
        <v>99</v>
      </c>
      <c r="K14" s="207">
        <f t="shared" si="0"/>
        <v>224</v>
      </c>
      <c r="L14" s="71"/>
      <c r="M14" s="71"/>
      <c r="N14" s="71"/>
      <c r="O14" s="71"/>
      <c r="P14" s="71"/>
      <c r="Q14" s="71"/>
      <c r="R14" s="71"/>
      <c r="S14" s="71"/>
      <c r="T14" s="71"/>
    </row>
    <row r="15" spans="2:22" x14ac:dyDescent="0.35">
      <c r="B15" s="3"/>
      <c r="C15" s="3"/>
      <c r="D15" s="3"/>
      <c r="E15" s="3"/>
      <c r="F15" s="3"/>
      <c r="G15" s="164">
        <v>2011</v>
      </c>
      <c r="H15" s="207">
        <v>6</v>
      </c>
      <c r="I15" s="207">
        <v>125.172</v>
      </c>
      <c r="J15" s="207">
        <v>98.935000000000002</v>
      </c>
      <c r="K15" s="207">
        <f t="shared" si="0"/>
        <v>224.107</v>
      </c>
      <c r="L15" s="71"/>
      <c r="M15" s="71"/>
      <c r="N15" s="71"/>
      <c r="O15" s="71"/>
      <c r="P15" s="71"/>
      <c r="Q15" s="71"/>
      <c r="R15" s="71"/>
      <c r="S15" s="71"/>
      <c r="T15" s="71"/>
    </row>
    <row r="16" spans="2:22" x14ac:dyDescent="0.35">
      <c r="B16" s="3"/>
      <c r="C16" s="3"/>
      <c r="D16" s="3"/>
      <c r="E16" s="3"/>
      <c r="F16" s="3"/>
      <c r="G16" s="164">
        <v>2012</v>
      </c>
      <c r="H16" s="207">
        <v>7</v>
      </c>
      <c r="I16" s="207">
        <v>125.462</v>
      </c>
      <c r="J16" s="207">
        <v>99.37</v>
      </c>
      <c r="K16" s="207">
        <f t="shared" si="0"/>
        <v>224.83199999999999</v>
      </c>
      <c r="L16" s="71"/>
      <c r="M16" s="71"/>
      <c r="N16" s="71"/>
      <c r="O16" s="71"/>
      <c r="P16" s="71"/>
      <c r="Q16" s="71"/>
      <c r="R16" s="71"/>
      <c r="S16" s="71"/>
      <c r="T16" s="71"/>
    </row>
    <row r="17" spans="2:11" x14ac:dyDescent="0.35">
      <c r="B17" s="3"/>
      <c r="C17" s="3"/>
      <c r="D17" s="3"/>
      <c r="E17" s="3"/>
      <c r="F17" s="3"/>
      <c r="G17" s="164">
        <v>2013</v>
      </c>
      <c r="H17" s="207">
        <v>7</v>
      </c>
      <c r="I17" s="207">
        <v>125</v>
      </c>
      <c r="J17" s="207">
        <v>99</v>
      </c>
      <c r="K17" s="207">
        <f t="shared" si="0"/>
        <v>224</v>
      </c>
    </row>
    <row r="18" spans="2:11" x14ac:dyDescent="0.35">
      <c r="B18" s="3"/>
      <c r="C18" s="3"/>
      <c r="D18" s="3"/>
      <c r="E18" s="3"/>
      <c r="F18" s="3"/>
      <c r="G18" s="164">
        <v>2014</v>
      </c>
      <c r="H18" s="207">
        <v>8</v>
      </c>
      <c r="I18" s="207">
        <v>131.447</v>
      </c>
      <c r="J18" s="207">
        <v>99.37</v>
      </c>
      <c r="K18" s="207">
        <f t="shared" si="0"/>
        <v>230.81700000000001</v>
      </c>
    </row>
    <row r="19" spans="2:11" ht="16" thickBot="1" x14ac:dyDescent="0.4">
      <c r="B19" s="3"/>
      <c r="C19" s="3"/>
      <c r="D19" s="3"/>
      <c r="E19" s="3"/>
      <c r="F19" s="3"/>
      <c r="G19" s="236">
        <v>2015</v>
      </c>
      <c r="H19" s="237">
        <v>9</v>
      </c>
      <c r="I19" s="237">
        <v>131.49700000000001</v>
      </c>
      <c r="J19" s="237">
        <v>99.37</v>
      </c>
      <c r="K19" s="237">
        <f t="shared" si="0"/>
        <v>230.86700000000002</v>
      </c>
    </row>
    <row r="20" spans="2:11" x14ac:dyDescent="0.35">
      <c r="B20" s="3"/>
      <c r="C20" s="3"/>
      <c r="D20" s="3"/>
      <c r="E20" s="3"/>
      <c r="F20" s="3"/>
      <c r="G20" s="238">
        <v>2016</v>
      </c>
      <c r="H20" s="239">
        <v>26</v>
      </c>
      <c r="I20" s="239">
        <v>145.03550000000001</v>
      </c>
      <c r="J20" s="239">
        <v>118.16775</v>
      </c>
      <c r="K20" s="240">
        <f t="shared" si="0"/>
        <v>263.20325000000003</v>
      </c>
    </row>
    <row r="21" spans="2:11" x14ac:dyDescent="0.35">
      <c r="B21" s="3"/>
      <c r="C21" s="3"/>
      <c r="D21" s="3"/>
      <c r="E21" s="3"/>
      <c r="F21" s="3"/>
      <c r="G21" s="241">
        <v>2017</v>
      </c>
      <c r="H21" s="208">
        <v>35</v>
      </c>
      <c r="I21" s="208">
        <v>120.57499999999</v>
      </c>
      <c r="J21" s="208">
        <v>119.14425</v>
      </c>
      <c r="K21" s="242">
        <f t="shared" si="0"/>
        <v>239.71924999998998</v>
      </c>
    </row>
    <row r="22" spans="2:11" x14ac:dyDescent="0.35">
      <c r="B22" s="3"/>
      <c r="C22" s="3"/>
      <c r="D22" s="3"/>
      <c r="E22" s="3"/>
      <c r="F22" s="3"/>
      <c r="G22" s="243">
        <v>2018</v>
      </c>
      <c r="H22" s="209">
        <v>48</v>
      </c>
      <c r="I22" s="209">
        <v>130.57499999999999</v>
      </c>
      <c r="J22" s="209">
        <v>119.14425</v>
      </c>
      <c r="K22" s="242">
        <f t="shared" si="0"/>
        <v>249.71924999999999</v>
      </c>
    </row>
    <row r="23" spans="2:11" x14ac:dyDescent="0.35">
      <c r="B23" s="3"/>
      <c r="C23" s="3"/>
      <c r="D23" s="3"/>
      <c r="E23" s="3"/>
      <c r="F23" s="3"/>
      <c r="G23" s="241">
        <v>2019</v>
      </c>
      <c r="H23" s="209">
        <v>50</v>
      </c>
      <c r="I23" s="209">
        <v>132</v>
      </c>
      <c r="J23" s="209">
        <v>120</v>
      </c>
      <c r="K23" s="242">
        <f t="shared" si="0"/>
        <v>252</v>
      </c>
    </row>
    <row r="24" spans="2:11" ht="16" thickBot="1" x14ac:dyDescent="0.4">
      <c r="B24" s="3"/>
      <c r="C24" s="3"/>
      <c r="D24" s="3"/>
      <c r="E24" s="3"/>
      <c r="F24" s="3"/>
      <c r="G24" s="244">
        <v>2020</v>
      </c>
      <c r="H24" s="245">
        <v>50</v>
      </c>
      <c r="I24" s="245">
        <v>131</v>
      </c>
      <c r="J24" s="245">
        <v>120</v>
      </c>
      <c r="K24" s="246">
        <f t="shared" si="0"/>
        <v>251</v>
      </c>
    </row>
    <row r="25" spans="2:11" x14ac:dyDescent="0.35">
      <c r="B25" s="3"/>
      <c r="C25" s="3"/>
      <c r="D25" s="3"/>
      <c r="E25" s="3"/>
      <c r="F25" s="3"/>
      <c r="G25" s="204"/>
      <c r="H25" s="204"/>
      <c r="I25" s="204"/>
      <c r="J25" s="204"/>
      <c r="K25" s="204"/>
    </row>
    <row r="26" spans="2:11" x14ac:dyDescent="0.35"/>
    <row r="27" spans="2:11" x14ac:dyDescent="0.35">
      <c r="B27" s="537" t="s">
        <v>279</v>
      </c>
      <c r="C27" s="538"/>
      <c r="D27" s="538"/>
      <c r="E27" s="538"/>
      <c r="F27" s="538"/>
      <c r="G27" s="538"/>
      <c r="H27" s="538"/>
      <c r="I27" s="538"/>
    </row>
    <row r="28" spans="2:11" ht="27.65" customHeight="1" x14ac:dyDescent="0.35">
      <c r="B28" s="539" t="s">
        <v>224</v>
      </c>
      <c r="C28" s="532"/>
      <c r="D28" s="532"/>
      <c r="E28" s="532"/>
      <c r="F28" s="532"/>
      <c r="G28" s="532"/>
      <c r="H28" s="532"/>
      <c r="I28" s="532"/>
    </row>
    <row r="29" spans="2:11" x14ac:dyDescent="0.35">
      <c r="B29" s="65"/>
      <c r="C29" s="65"/>
      <c r="D29" s="65"/>
      <c r="E29" s="65"/>
      <c r="F29" s="65"/>
      <c r="G29" s="65"/>
      <c r="H29" s="65"/>
      <c r="I29" s="65"/>
    </row>
    <row r="30" spans="2:11" x14ac:dyDescent="0.35">
      <c r="B30" s="540" t="s">
        <v>41</v>
      </c>
      <c r="C30" s="540"/>
      <c r="D30" s="540"/>
      <c r="E30" s="540"/>
      <c r="F30" s="540"/>
      <c r="G30" s="540"/>
      <c r="H30" s="540"/>
      <c r="I30" s="540"/>
    </row>
    <row r="31" spans="2:11" ht="26.5" customHeight="1" x14ac:dyDescent="0.35">
      <c r="B31" s="541" t="s">
        <v>223</v>
      </c>
      <c r="C31" s="542"/>
      <c r="D31" s="542"/>
      <c r="E31" s="542"/>
      <c r="F31" s="542"/>
      <c r="G31" s="542"/>
      <c r="H31" s="542"/>
      <c r="I31" s="543"/>
    </row>
    <row r="32" spans="2:11" ht="26.5" customHeight="1" x14ac:dyDescent="0.35">
      <c r="B32" s="541" t="s">
        <v>225</v>
      </c>
      <c r="C32" s="542"/>
      <c r="D32" s="542"/>
      <c r="E32" s="542"/>
      <c r="F32" s="542"/>
      <c r="G32" s="542"/>
      <c r="H32" s="542"/>
      <c r="I32" s="543"/>
    </row>
    <row r="33" spans="2:9" x14ac:dyDescent="0.35">
      <c r="B33" s="541" t="s">
        <v>226</v>
      </c>
      <c r="C33" s="542"/>
      <c r="D33" s="542"/>
      <c r="E33" s="542"/>
      <c r="F33" s="542"/>
      <c r="G33" s="542"/>
      <c r="H33" s="542"/>
      <c r="I33" s="543"/>
    </row>
    <row r="34" spans="2:9" x14ac:dyDescent="0.35">
      <c r="B34" s="98"/>
      <c r="C34" s="98"/>
      <c r="D34" s="98"/>
      <c r="E34" s="98"/>
      <c r="F34" s="98"/>
      <c r="G34" s="98"/>
      <c r="H34" s="98"/>
      <c r="I34" s="98"/>
    </row>
    <row r="35" spans="2:9" x14ac:dyDescent="0.35">
      <c r="B35" s="552" t="s">
        <v>42</v>
      </c>
      <c r="C35" s="553"/>
      <c r="D35" s="553"/>
      <c r="E35" s="553"/>
      <c r="F35" s="553"/>
      <c r="G35" s="553"/>
      <c r="H35" s="553"/>
      <c r="I35" s="554"/>
    </row>
    <row r="36" spans="2:9" ht="75" customHeight="1" x14ac:dyDescent="0.35">
      <c r="B36" s="555" t="s">
        <v>312</v>
      </c>
      <c r="C36" s="556"/>
      <c r="D36" s="556"/>
      <c r="E36" s="556"/>
      <c r="F36" s="556"/>
      <c r="G36" s="556"/>
      <c r="H36" s="556"/>
      <c r="I36" s="557"/>
    </row>
    <row r="37" spans="2:9" x14ac:dyDescent="0.35">
      <c r="B37" s="65"/>
      <c r="C37" s="65"/>
      <c r="D37" s="65"/>
      <c r="E37" s="65"/>
      <c r="F37" s="65"/>
      <c r="G37" s="65"/>
      <c r="H37" s="65"/>
      <c r="I37" s="65"/>
    </row>
    <row r="38" spans="2:9" x14ac:dyDescent="0.35">
      <c r="B38" s="29" t="s">
        <v>214</v>
      </c>
      <c r="C38" s="558" t="s">
        <v>311</v>
      </c>
      <c r="D38" s="535"/>
      <c r="E38" s="535"/>
      <c r="F38" s="535"/>
      <c r="G38" s="535"/>
      <c r="H38" s="535"/>
      <c r="I38" s="535"/>
    </row>
    <row r="39" spans="2:9" x14ac:dyDescent="0.35">
      <c r="B39" s="29" t="s">
        <v>215</v>
      </c>
      <c r="C39" s="558">
        <v>44707</v>
      </c>
      <c r="D39" s="535"/>
      <c r="E39" s="535"/>
      <c r="F39" s="535"/>
      <c r="G39" s="535"/>
      <c r="H39" s="535"/>
      <c r="I39" s="535"/>
    </row>
    <row r="40" spans="2:9" x14ac:dyDescent="0.35">
      <c r="B40" s="80" t="s">
        <v>216</v>
      </c>
      <c r="C40" s="534" t="s">
        <v>146</v>
      </c>
      <c r="D40" s="535"/>
      <c r="E40" s="535"/>
      <c r="F40" s="535"/>
      <c r="G40" s="535"/>
      <c r="H40" s="535"/>
      <c r="I40" s="535"/>
    </row>
    <row r="41" spans="2:9" x14ac:dyDescent="0.35">
      <c r="B41" s="546" t="s">
        <v>41</v>
      </c>
      <c r="C41" s="536"/>
      <c r="D41" s="535"/>
      <c r="E41" s="535"/>
      <c r="F41" s="535"/>
      <c r="G41" s="535"/>
      <c r="H41" s="535"/>
      <c r="I41" s="535"/>
    </row>
    <row r="42" spans="2:9" x14ac:dyDescent="0.35">
      <c r="B42" s="547"/>
      <c r="C42" s="544"/>
      <c r="D42" s="545"/>
      <c r="E42" s="545"/>
      <c r="F42" s="545"/>
      <c r="G42" s="545"/>
      <c r="H42" s="545"/>
      <c r="I42" s="545"/>
    </row>
    <row r="43" spans="2:9" x14ac:dyDescent="0.35"/>
  </sheetData>
  <mergeCells count="17">
    <mergeCell ref="B2:B3"/>
    <mergeCell ref="C2:D2"/>
    <mergeCell ref="C3:D3"/>
    <mergeCell ref="B33:I33"/>
    <mergeCell ref="B27:I27"/>
    <mergeCell ref="B28:I28"/>
    <mergeCell ref="B30:I30"/>
    <mergeCell ref="B31:I31"/>
    <mergeCell ref="B41:B42"/>
    <mergeCell ref="C41:I41"/>
    <mergeCell ref="C42:I42"/>
    <mergeCell ref="B32:I32"/>
    <mergeCell ref="B35:I35"/>
    <mergeCell ref="B36:I36"/>
    <mergeCell ref="C38:I38"/>
    <mergeCell ref="C39:I39"/>
    <mergeCell ref="C40:I40"/>
  </mergeCells>
  <conditionalFormatting sqref="G3">
    <cfRule type="iconSet" priority="4">
      <iconSet iconSet="4TrafficLights" showValue="0">
        <cfvo type="percent" val="0"/>
        <cfvo type="num" val="1"/>
        <cfvo type="num" val="2"/>
        <cfvo type="num" val="3"/>
      </iconSet>
    </cfRule>
  </conditionalFormatting>
  <conditionalFormatting sqref="H3">
    <cfRule type="iconSet" priority="3">
      <iconSet iconSet="4TrafficLights" showValue="0">
        <cfvo type="percent" val="0"/>
        <cfvo type="num" val="1"/>
        <cfvo type="num" val="2"/>
        <cfvo type="num" val="3"/>
      </iconSet>
    </cfRule>
  </conditionalFormatting>
  <conditionalFormatting sqref="G8:I8 G6:G7 I6:I7">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hyperlinks>
    <hyperlink ref="C40" r:id="rId1" xr:uid="{6E048A6F-6E1C-44A1-AC04-AC51C50446EC}"/>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D46"/>
  <sheetViews>
    <sheetView showGridLines="0" workbookViewId="0">
      <selection activeCell="D19" sqref="D19"/>
    </sheetView>
  </sheetViews>
  <sheetFormatPr defaultColWidth="0" defaultRowHeight="15.5" zeroHeight="1" x14ac:dyDescent="0.35"/>
  <cols>
    <col min="1" max="1" width="4.23046875" customWidth="1"/>
    <col min="2" max="2" width="19" customWidth="1"/>
    <col min="3" max="3" width="16" customWidth="1"/>
    <col min="4" max="4" width="11.765625" customWidth="1"/>
    <col min="5" max="5" width="12.69140625" customWidth="1"/>
    <col min="6" max="6" width="13.69140625" customWidth="1"/>
    <col min="7" max="7" width="13.53515625" customWidth="1"/>
    <col min="8" max="8" width="9.69140625" customWidth="1"/>
    <col min="9" max="9" width="13" customWidth="1"/>
    <col min="10" max="10" width="11.23046875" customWidth="1"/>
    <col min="11" max="11" width="9.53515625" hidden="1" customWidth="1"/>
    <col min="12" max="26" width="5.07421875" hidden="1" customWidth="1"/>
    <col min="27" max="30" width="0" hidden="1" customWidth="1"/>
    <col min="31" max="16384" width="9.23046875" hidden="1"/>
  </cols>
  <sheetData>
    <row r="1" spans="2:24" s="121" customFormat="1" x14ac:dyDescent="0.35"/>
    <row r="2" spans="2:24" s="121" customFormat="1" ht="33.75" customHeight="1" x14ac:dyDescent="0.35">
      <c r="B2" s="559" t="s">
        <v>56</v>
      </c>
      <c r="C2" s="531" t="s">
        <v>6</v>
      </c>
      <c r="D2" s="531"/>
      <c r="E2" s="107" t="s">
        <v>7</v>
      </c>
      <c r="F2" s="107" t="s">
        <v>212</v>
      </c>
      <c r="G2" s="107" t="s">
        <v>213</v>
      </c>
      <c r="H2" s="107" t="s">
        <v>144</v>
      </c>
      <c r="I2" s="107" t="s">
        <v>49</v>
      </c>
    </row>
    <row r="3" spans="2:24" s="121" customFormat="1" x14ac:dyDescent="0.35">
      <c r="B3" s="559"/>
      <c r="C3" s="532" t="s">
        <v>84</v>
      </c>
      <c r="D3" s="532"/>
      <c r="E3" s="88">
        <v>3</v>
      </c>
      <c r="F3" s="88" t="s">
        <v>48</v>
      </c>
      <c r="G3" s="133">
        <f>I7</f>
        <v>1</v>
      </c>
      <c r="H3" s="133">
        <f>I8</f>
        <v>0</v>
      </c>
      <c r="I3" s="88" t="s">
        <v>51</v>
      </c>
      <c r="X3" s="122" t="s">
        <v>114</v>
      </c>
    </row>
    <row r="4" spans="2:24" s="121" customFormat="1" x14ac:dyDescent="0.35"/>
    <row r="5" spans="2:24" x14ac:dyDescent="0.35"/>
    <row r="6" spans="2:24" x14ac:dyDescent="0.35">
      <c r="G6" s="123"/>
      <c r="H6" s="123" t="s">
        <v>254</v>
      </c>
      <c r="I6" s="123" t="s">
        <v>211</v>
      </c>
    </row>
    <row r="7" spans="2:24" x14ac:dyDescent="0.35">
      <c r="G7" s="123" t="s">
        <v>186</v>
      </c>
      <c r="H7" s="128">
        <f>(I29-I25)/I25</f>
        <v>-7.8765545828585276E-2</v>
      </c>
      <c r="I7" s="133">
        <f>IF(H7="No data",0,IF(H7&gt;0.05,3,IF(H7&lt;-0.05,1,2)))</f>
        <v>1</v>
      </c>
    </row>
    <row r="8" spans="2:24" ht="23" x14ac:dyDescent="0.35">
      <c r="G8" s="123" t="s">
        <v>144</v>
      </c>
      <c r="H8" s="124" t="s">
        <v>98</v>
      </c>
      <c r="I8" s="133">
        <f>IF(H8="No data",0,IF(H8&gt;0.05,3,IF(H8&lt;-0.05,1,2)))</f>
        <v>0</v>
      </c>
    </row>
    <row r="9" spans="2:24" x14ac:dyDescent="0.35"/>
    <row r="10" spans="2:24" ht="39" customHeight="1" x14ac:dyDescent="0.35">
      <c r="B10" s="3"/>
      <c r="C10" s="3"/>
      <c r="D10" s="3"/>
      <c r="E10" s="3"/>
      <c r="F10" s="3"/>
      <c r="G10" s="165" t="s">
        <v>67</v>
      </c>
      <c r="H10" s="123" t="s">
        <v>71</v>
      </c>
      <c r="I10" s="123" t="s">
        <v>72</v>
      </c>
    </row>
    <row r="11" spans="2:24" x14ac:dyDescent="0.35">
      <c r="B11" s="3"/>
      <c r="C11" s="3"/>
      <c r="D11" s="3"/>
      <c r="E11" s="3"/>
      <c r="F11" s="3"/>
      <c r="G11" s="164">
        <v>2002</v>
      </c>
      <c r="H11" s="205">
        <v>14</v>
      </c>
      <c r="I11" s="206">
        <v>24.117344633809299</v>
      </c>
    </row>
    <row r="12" spans="2:24" x14ac:dyDescent="0.35">
      <c r="B12" s="3"/>
      <c r="C12" s="3"/>
      <c r="D12" s="3"/>
      <c r="E12" s="3"/>
      <c r="F12" s="3"/>
      <c r="G12" s="164">
        <v>2003</v>
      </c>
      <c r="H12" s="205">
        <v>15</v>
      </c>
      <c r="I12" s="206">
        <v>26.488373161369498</v>
      </c>
    </row>
    <row r="13" spans="2:24" x14ac:dyDescent="0.35">
      <c r="B13" s="3"/>
      <c r="C13" s="3"/>
      <c r="D13" s="3"/>
      <c r="E13" s="3"/>
      <c r="F13" s="3"/>
      <c r="G13" s="164">
        <v>2004</v>
      </c>
      <c r="H13" s="205">
        <v>16</v>
      </c>
      <c r="I13" s="206">
        <v>26.980287793643399</v>
      </c>
    </row>
    <row r="14" spans="2:24" x14ac:dyDescent="0.35">
      <c r="B14" s="3"/>
      <c r="C14" s="3"/>
      <c r="D14" s="3"/>
      <c r="E14" s="3"/>
      <c r="F14" s="3"/>
      <c r="G14" s="164">
        <v>2005</v>
      </c>
      <c r="H14" s="205">
        <v>17</v>
      </c>
      <c r="I14" s="206">
        <v>29.599733210501999</v>
      </c>
    </row>
    <row r="15" spans="2:24" x14ac:dyDescent="0.35">
      <c r="B15" s="3"/>
      <c r="C15" s="3"/>
      <c r="D15" s="3"/>
      <c r="E15" s="3"/>
      <c r="F15" s="3"/>
      <c r="G15" s="164">
        <v>2006</v>
      </c>
      <c r="H15" s="205">
        <v>18</v>
      </c>
      <c r="I15" s="206">
        <v>29.7473076001842</v>
      </c>
    </row>
    <row r="16" spans="2:24" x14ac:dyDescent="0.35">
      <c r="B16" s="3"/>
      <c r="C16" s="3"/>
      <c r="D16" s="3"/>
      <c r="E16" s="3"/>
      <c r="F16" s="3"/>
      <c r="G16" s="164">
        <v>2007</v>
      </c>
      <c r="H16" s="205">
        <v>20</v>
      </c>
      <c r="I16" s="206">
        <v>36.908354859511697</v>
      </c>
    </row>
    <row r="17" spans="2:9" x14ac:dyDescent="0.35">
      <c r="B17" s="3"/>
      <c r="C17" s="3"/>
      <c r="D17" s="3"/>
      <c r="E17" s="3"/>
      <c r="F17" s="3"/>
      <c r="G17" s="164">
        <v>2008</v>
      </c>
      <c r="H17" s="205">
        <v>22</v>
      </c>
      <c r="I17" s="206">
        <v>38.679247535697797</v>
      </c>
    </row>
    <row r="18" spans="2:9" x14ac:dyDescent="0.35">
      <c r="B18" s="3"/>
      <c r="C18" s="3"/>
      <c r="D18" s="3"/>
      <c r="E18" s="3"/>
      <c r="F18" s="3"/>
      <c r="G18" s="164">
        <v>2009</v>
      </c>
      <c r="H18" s="205">
        <v>23</v>
      </c>
      <c r="I18" s="206">
        <v>40.048000000000002</v>
      </c>
    </row>
    <row r="19" spans="2:9" x14ac:dyDescent="0.35">
      <c r="B19" s="3"/>
      <c r="C19" s="3"/>
      <c r="D19" s="3"/>
      <c r="E19" s="3"/>
      <c r="F19" s="3"/>
      <c r="G19" s="164">
        <v>2010</v>
      </c>
      <c r="H19" s="205">
        <v>23</v>
      </c>
      <c r="I19" s="206">
        <v>40.048000000000002</v>
      </c>
    </row>
    <row r="20" spans="2:9" x14ac:dyDescent="0.35">
      <c r="B20" s="3"/>
      <c r="C20" s="3"/>
      <c r="D20" s="3"/>
      <c r="E20" s="3"/>
      <c r="F20" s="3"/>
      <c r="G20" s="164">
        <v>2011</v>
      </c>
      <c r="H20" s="205">
        <v>23</v>
      </c>
      <c r="I20" s="206">
        <v>40.048000000000002</v>
      </c>
    </row>
    <row r="21" spans="2:9" x14ac:dyDescent="0.35">
      <c r="B21" s="3"/>
      <c r="C21" s="3"/>
      <c r="D21" s="3"/>
      <c r="E21" s="3"/>
      <c r="F21" s="3"/>
      <c r="G21" s="164">
        <v>2012</v>
      </c>
      <c r="H21" s="205">
        <v>23</v>
      </c>
      <c r="I21" s="206">
        <v>40.048000000000002</v>
      </c>
    </row>
    <row r="22" spans="2:9" x14ac:dyDescent="0.35">
      <c r="B22" s="3"/>
      <c r="C22" s="3"/>
      <c r="D22" s="3"/>
      <c r="E22" s="3"/>
      <c r="F22" s="3"/>
      <c r="G22" s="164">
        <v>2013</v>
      </c>
      <c r="H22" s="205">
        <v>23</v>
      </c>
      <c r="I22" s="206">
        <v>40.048000000000002</v>
      </c>
    </row>
    <row r="23" spans="2:9" x14ac:dyDescent="0.35">
      <c r="B23" s="3"/>
      <c r="C23" s="3"/>
      <c r="D23" s="3"/>
      <c r="E23" s="3"/>
      <c r="F23" s="3"/>
      <c r="G23" s="164">
        <v>2014</v>
      </c>
      <c r="H23" s="205">
        <v>23</v>
      </c>
      <c r="I23" s="206">
        <v>40.048000000000002</v>
      </c>
    </row>
    <row r="24" spans="2:9" ht="16" thickBot="1" x14ac:dyDescent="0.4">
      <c r="B24" s="3"/>
      <c r="C24" s="3"/>
      <c r="D24" s="3"/>
      <c r="E24" s="3"/>
      <c r="F24" s="3"/>
      <c r="G24" s="236">
        <v>2015</v>
      </c>
      <c r="H24" s="247">
        <v>23</v>
      </c>
      <c r="I24" s="248">
        <v>35.380000000000003</v>
      </c>
    </row>
    <row r="25" spans="2:9" x14ac:dyDescent="0.35">
      <c r="B25" s="3"/>
      <c r="C25" s="3"/>
      <c r="D25" s="3"/>
      <c r="E25" s="3"/>
      <c r="F25" s="3"/>
      <c r="G25" s="238">
        <v>2016</v>
      </c>
      <c r="H25" s="249">
        <v>23</v>
      </c>
      <c r="I25" s="250">
        <v>32.564999999900003</v>
      </c>
    </row>
    <row r="26" spans="2:9" x14ac:dyDescent="0.35">
      <c r="B26" s="3"/>
      <c r="C26" s="3"/>
      <c r="D26" s="3"/>
      <c r="E26" s="3"/>
      <c r="F26" s="3"/>
      <c r="G26" s="241">
        <v>2017</v>
      </c>
      <c r="H26" s="192">
        <v>24</v>
      </c>
      <c r="I26" s="251">
        <v>31.27</v>
      </c>
    </row>
    <row r="27" spans="2:9" x14ac:dyDescent="0.35">
      <c r="B27" s="3"/>
      <c r="C27" s="3"/>
      <c r="D27" s="3"/>
      <c r="E27" s="3"/>
      <c r="F27" s="3"/>
      <c r="G27" s="241">
        <v>2018</v>
      </c>
      <c r="H27" s="192">
        <v>24</v>
      </c>
      <c r="I27" s="251">
        <v>31.37</v>
      </c>
    </row>
    <row r="28" spans="2:9" x14ac:dyDescent="0.35">
      <c r="B28" s="3"/>
      <c r="C28" s="3"/>
      <c r="D28" s="3"/>
      <c r="E28" s="3"/>
      <c r="F28" s="3"/>
      <c r="G28" s="241">
        <v>2019</v>
      </c>
      <c r="H28" s="192">
        <v>24</v>
      </c>
      <c r="I28" s="251">
        <v>31</v>
      </c>
    </row>
    <row r="29" spans="2:9" ht="16" thickBot="1" x14ac:dyDescent="0.4">
      <c r="B29" s="3"/>
      <c r="C29" s="3"/>
      <c r="D29" s="3"/>
      <c r="E29" s="3"/>
      <c r="F29" s="3"/>
      <c r="G29" s="244">
        <v>2020</v>
      </c>
      <c r="H29" s="252">
        <v>23</v>
      </c>
      <c r="I29" s="253">
        <v>30</v>
      </c>
    </row>
    <row r="30" spans="2:9" x14ac:dyDescent="0.35"/>
    <row r="31" spans="2:9" x14ac:dyDescent="0.35">
      <c r="B31" s="1"/>
    </row>
    <row r="32" spans="2:9" x14ac:dyDescent="0.35">
      <c r="B32" s="537" t="s">
        <v>279</v>
      </c>
      <c r="C32" s="538"/>
      <c r="D32" s="538"/>
      <c r="E32" s="538"/>
      <c r="F32" s="538"/>
      <c r="G32" s="538"/>
      <c r="H32" s="538"/>
      <c r="I32" s="538"/>
    </row>
    <row r="33" spans="1:26" ht="48" customHeight="1" x14ac:dyDescent="0.35">
      <c r="B33" s="539" t="s">
        <v>228</v>
      </c>
      <c r="C33" s="532"/>
      <c r="D33" s="532"/>
      <c r="E33" s="532"/>
      <c r="F33" s="532"/>
      <c r="G33" s="532"/>
      <c r="H33" s="532"/>
      <c r="I33" s="532"/>
    </row>
    <row r="34" spans="1:26" x14ac:dyDescent="0.35">
      <c r="B34" s="65"/>
      <c r="C34" s="65"/>
      <c r="D34" s="65"/>
      <c r="E34" s="65"/>
      <c r="F34" s="65"/>
      <c r="G34" s="65"/>
      <c r="H34" s="65"/>
      <c r="I34" s="65"/>
    </row>
    <row r="35" spans="1:26" x14ac:dyDescent="0.35">
      <c r="B35" s="540" t="s">
        <v>41</v>
      </c>
      <c r="C35" s="540"/>
      <c r="D35" s="540"/>
      <c r="E35" s="540"/>
      <c r="F35" s="540"/>
      <c r="G35" s="540"/>
      <c r="H35" s="540"/>
      <c r="I35" s="540"/>
    </row>
    <row r="36" spans="1:26" x14ac:dyDescent="0.35">
      <c r="B36" s="541" t="s">
        <v>227</v>
      </c>
      <c r="C36" s="542"/>
      <c r="D36" s="542"/>
      <c r="E36" s="542"/>
      <c r="F36" s="542"/>
      <c r="G36" s="542"/>
      <c r="H36" s="542"/>
      <c r="I36" s="543"/>
    </row>
    <row r="37" spans="1:26" x14ac:dyDescent="0.35">
      <c r="B37" s="98"/>
      <c r="C37" s="98"/>
      <c r="D37" s="98"/>
      <c r="E37" s="98"/>
      <c r="F37" s="98"/>
      <c r="G37" s="98"/>
      <c r="H37" s="98"/>
      <c r="I37" s="98"/>
    </row>
    <row r="38" spans="1:26" x14ac:dyDescent="0.35">
      <c r="B38" s="552" t="s">
        <v>42</v>
      </c>
      <c r="C38" s="553"/>
      <c r="D38" s="553"/>
      <c r="E38" s="553"/>
      <c r="F38" s="553"/>
      <c r="G38" s="553"/>
      <c r="H38" s="553"/>
      <c r="I38" s="554"/>
    </row>
    <row r="39" spans="1:26" ht="61" customHeight="1" x14ac:dyDescent="0.35">
      <c r="B39" s="555" t="s">
        <v>310</v>
      </c>
      <c r="C39" s="556"/>
      <c r="D39" s="556"/>
      <c r="E39" s="556"/>
      <c r="F39" s="556"/>
      <c r="G39" s="556"/>
      <c r="H39" s="556"/>
      <c r="I39" s="557"/>
    </row>
    <row r="40" spans="1:26" x14ac:dyDescent="0.35">
      <c r="B40" s="65"/>
      <c r="C40" s="65"/>
      <c r="D40" s="65"/>
      <c r="E40" s="65"/>
      <c r="F40" s="65"/>
      <c r="G40" s="65"/>
      <c r="H40" s="65"/>
      <c r="I40" s="65"/>
    </row>
    <row r="41" spans="1:26" x14ac:dyDescent="0.35">
      <c r="B41" s="29" t="s">
        <v>214</v>
      </c>
      <c r="C41" s="558" t="s">
        <v>311</v>
      </c>
      <c r="D41" s="535"/>
      <c r="E41" s="535"/>
      <c r="F41" s="535"/>
      <c r="G41" s="535"/>
      <c r="H41" s="535"/>
      <c r="I41" s="535"/>
    </row>
    <row r="42" spans="1:26" x14ac:dyDescent="0.35">
      <c r="B42" s="29" t="s">
        <v>215</v>
      </c>
      <c r="C42" s="558">
        <v>44707</v>
      </c>
      <c r="D42" s="535"/>
      <c r="E42" s="535"/>
      <c r="F42" s="535"/>
      <c r="G42" s="535"/>
      <c r="H42" s="535"/>
      <c r="I42" s="535"/>
    </row>
    <row r="43" spans="1:26" x14ac:dyDescent="0.35">
      <c r="B43" s="80" t="s">
        <v>216</v>
      </c>
      <c r="C43" s="534" t="s">
        <v>146</v>
      </c>
      <c r="D43" s="535"/>
      <c r="E43" s="535"/>
      <c r="F43" s="535"/>
      <c r="G43" s="535"/>
      <c r="H43" s="535"/>
      <c r="I43" s="535"/>
    </row>
    <row r="44" spans="1:26" x14ac:dyDescent="0.35">
      <c r="B44" s="546" t="s">
        <v>41</v>
      </c>
      <c r="C44" s="536"/>
      <c r="D44" s="535"/>
      <c r="E44" s="535"/>
      <c r="F44" s="535"/>
      <c r="G44" s="535"/>
      <c r="H44" s="535"/>
      <c r="I44" s="535"/>
    </row>
    <row r="45" spans="1:26" x14ac:dyDescent="0.35">
      <c r="B45" s="547"/>
      <c r="C45" s="544"/>
      <c r="D45" s="545"/>
      <c r="E45" s="545"/>
      <c r="F45" s="545"/>
      <c r="G45" s="545"/>
      <c r="H45" s="545"/>
      <c r="I45" s="545"/>
    </row>
    <row r="46" spans="1:26" x14ac:dyDescent="0.35">
      <c r="A46" s="4"/>
      <c r="B46" s="1"/>
      <c r="C46" s="12"/>
      <c r="D46" s="12"/>
      <c r="E46" s="12"/>
      <c r="F46" s="12"/>
      <c r="G46" s="5"/>
      <c r="H46" s="5"/>
      <c r="I46" s="5"/>
      <c r="J46" s="4"/>
      <c r="K46" s="4"/>
      <c r="L46" s="4"/>
      <c r="M46" s="4"/>
      <c r="N46" s="4"/>
      <c r="O46" s="4"/>
      <c r="P46" s="4"/>
      <c r="Q46" s="4"/>
      <c r="R46" s="4"/>
      <c r="S46" s="4"/>
      <c r="T46" s="4"/>
      <c r="U46" s="4"/>
      <c r="V46" s="4"/>
      <c r="W46" s="4"/>
      <c r="X46" s="4"/>
      <c r="Y46" s="4"/>
      <c r="Z46" s="4"/>
    </row>
  </sheetData>
  <mergeCells count="15">
    <mergeCell ref="C42:I42"/>
    <mergeCell ref="C43:I43"/>
    <mergeCell ref="B44:B45"/>
    <mergeCell ref="C44:I44"/>
    <mergeCell ref="C45:I45"/>
    <mergeCell ref="C41:I41"/>
    <mergeCell ref="B32:I32"/>
    <mergeCell ref="B33:I33"/>
    <mergeCell ref="B35:I35"/>
    <mergeCell ref="B36:I36"/>
    <mergeCell ref="B2:B3"/>
    <mergeCell ref="C2:D2"/>
    <mergeCell ref="C3:D3"/>
    <mergeCell ref="B38:I38"/>
    <mergeCell ref="B39:I39"/>
  </mergeCells>
  <conditionalFormatting sqref="G3">
    <cfRule type="iconSet" priority="4">
      <iconSet iconSet="4TrafficLights" showValue="0">
        <cfvo type="percent" val="0"/>
        <cfvo type="num" val="1"/>
        <cfvo type="num" val="2"/>
        <cfvo type="num" val="3"/>
      </iconSet>
    </cfRule>
  </conditionalFormatting>
  <conditionalFormatting sqref="H3">
    <cfRule type="iconSet" priority="3">
      <iconSet iconSet="4TrafficLights" showValue="0">
        <cfvo type="percent" val="0"/>
        <cfvo type="num" val="1"/>
        <cfvo type="num" val="2"/>
        <cfvo type="num" val="3"/>
      </iconSet>
    </cfRule>
  </conditionalFormatting>
  <conditionalFormatting sqref="G8:I8 G6:G7 I6:I7">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hyperlinks>
    <hyperlink ref="C43" r:id="rId1" xr:uid="{2C136D08-F933-464E-A8CC-7C46C6FA49C9}"/>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ACC95-D81C-48D8-854E-1BDA55924726}">
  <dimension ref="A1:Z45"/>
  <sheetViews>
    <sheetView showGridLines="0" workbookViewId="0">
      <selection activeCell="D19" sqref="D19"/>
    </sheetView>
  </sheetViews>
  <sheetFormatPr defaultColWidth="0" defaultRowHeight="15.65" customHeight="1" zeroHeight="1" x14ac:dyDescent="0.35"/>
  <cols>
    <col min="1" max="1" width="4.23046875" customWidth="1"/>
    <col min="2" max="2" width="18.84375" customWidth="1"/>
    <col min="3" max="3" width="23.4609375" customWidth="1"/>
    <col min="4" max="4" width="7.84375" bestFit="1" customWidth="1"/>
    <col min="5" max="5" width="6.69140625" bestFit="1" customWidth="1"/>
    <col min="6" max="6" width="17.07421875" customWidth="1"/>
    <col min="7" max="7" width="15.07421875" customWidth="1"/>
    <col min="8" max="8" width="11.69140625" customWidth="1"/>
    <col min="9" max="9" width="10.69140625" customWidth="1"/>
    <col min="10" max="10" width="10.07421875" customWidth="1"/>
    <col min="11" max="11" width="5.07421875" hidden="1" customWidth="1"/>
    <col min="12" max="12" width="10.3046875" hidden="1" customWidth="1"/>
    <col min="13" max="13" width="15.53515625" hidden="1" customWidth="1"/>
    <col min="14" max="14" width="14.3046875" hidden="1" customWidth="1"/>
    <col min="15" max="26" width="5.07421875" hidden="1" customWidth="1"/>
    <col min="27" max="16384" width="9.23046875" hidden="1"/>
  </cols>
  <sheetData>
    <row r="1" spans="2:9" s="121" customFormat="1" ht="15.5" x14ac:dyDescent="0.35"/>
    <row r="2" spans="2:9" s="121" customFormat="1" ht="26" x14ac:dyDescent="0.35">
      <c r="B2" s="560" t="s">
        <v>57</v>
      </c>
      <c r="C2" s="531" t="s">
        <v>6</v>
      </c>
      <c r="D2" s="531"/>
      <c r="E2" s="107" t="s">
        <v>7</v>
      </c>
      <c r="F2" s="107" t="s">
        <v>212</v>
      </c>
      <c r="G2" s="107" t="s">
        <v>213</v>
      </c>
      <c r="H2" s="107" t="s">
        <v>144</v>
      </c>
      <c r="I2" s="107" t="s">
        <v>49</v>
      </c>
    </row>
    <row r="3" spans="2:9" s="121" customFormat="1" ht="27.65" customHeight="1" x14ac:dyDescent="0.35">
      <c r="B3" s="560"/>
      <c r="C3" s="532" t="s">
        <v>151</v>
      </c>
      <c r="D3" s="532"/>
      <c r="E3" s="88">
        <v>3</v>
      </c>
      <c r="F3" s="132" t="s">
        <v>99</v>
      </c>
      <c r="G3" s="133" t="s">
        <v>98</v>
      </c>
      <c r="H3" s="133" t="s">
        <v>98</v>
      </c>
      <c r="I3" s="88" t="s">
        <v>235</v>
      </c>
    </row>
    <row r="4" spans="2:9" s="121" customFormat="1" ht="15.5" x14ac:dyDescent="0.35"/>
    <row r="5" spans="2:9" ht="15.5" x14ac:dyDescent="0.35"/>
    <row r="6" spans="2:9" ht="15.5" x14ac:dyDescent="0.35">
      <c r="B6" s="65"/>
      <c r="C6" s="65"/>
      <c r="D6" s="65"/>
      <c r="E6" s="65"/>
      <c r="F6" s="65"/>
    </row>
    <row r="7" spans="2:9" ht="15.65" customHeight="1" x14ac:dyDescent="0.35">
      <c r="B7" s="65"/>
      <c r="C7" s="65"/>
      <c r="D7" s="65"/>
      <c r="E7" s="65"/>
      <c r="F7" s="65"/>
    </row>
    <row r="8" spans="2:9" ht="15.5" x14ac:dyDescent="0.35">
      <c r="B8" s="65"/>
      <c r="C8" s="65"/>
      <c r="D8" s="65"/>
      <c r="E8" s="65"/>
      <c r="F8" s="65"/>
    </row>
    <row r="9" spans="2:9" ht="15.5" x14ac:dyDescent="0.35">
      <c r="B9" s="65"/>
      <c r="C9" s="65"/>
      <c r="D9" s="65"/>
      <c r="E9" s="65"/>
      <c r="F9" s="65"/>
    </row>
    <row r="10" spans="2:9" ht="15.5" x14ac:dyDescent="0.35">
      <c r="B10" s="65"/>
      <c r="C10" s="65"/>
      <c r="D10" s="65"/>
      <c r="E10" s="65"/>
      <c r="F10" s="65"/>
    </row>
    <row r="11" spans="2:9" ht="15.5" x14ac:dyDescent="0.35">
      <c r="B11" s="65"/>
      <c r="C11" s="65"/>
      <c r="D11" s="65"/>
      <c r="E11" s="65"/>
      <c r="F11" s="65"/>
    </row>
    <row r="12" spans="2:9" ht="15.5" x14ac:dyDescent="0.35">
      <c r="B12" s="65"/>
      <c r="C12" s="65"/>
      <c r="D12" s="65"/>
      <c r="E12" s="65"/>
      <c r="F12" s="65"/>
    </row>
    <row r="13" spans="2:9" ht="15.5" x14ac:dyDescent="0.35">
      <c r="B13" s="65"/>
      <c r="C13" s="65"/>
      <c r="D13" s="65"/>
      <c r="E13" s="65"/>
      <c r="F13" s="65"/>
    </row>
    <row r="14" spans="2:9" ht="15.5" x14ac:dyDescent="0.35">
      <c r="B14" s="65"/>
      <c r="C14" s="65"/>
      <c r="D14" s="65"/>
      <c r="E14" s="65"/>
      <c r="F14" s="65"/>
    </row>
    <row r="15" spans="2:9" ht="15.5" x14ac:dyDescent="0.35">
      <c r="B15" s="65"/>
      <c r="C15" s="65"/>
      <c r="D15" s="65"/>
      <c r="E15" s="65"/>
      <c r="F15" s="65"/>
    </row>
    <row r="16" spans="2:9" ht="15.5" x14ac:dyDescent="0.35">
      <c r="B16" s="65"/>
      <c r="C16" s="65"/>
      <c r="D16" s="65"/>
      <c r="E16" s="65"/>
      <c r="F16" s="65"/>
    </row>
    <row r="17" spans="1:10" ht="15.5" x14ac:dyDescent="0.35">
      <c r="B17" s="65"/>
      <c r="C17" s="65"/>
      <c r="D17" s="65"/>
      <c r="E17" s="65"/>
      <c r="F17" s="65"/>
    </row>
    <row r="18" spans="1:10" ht="15.5" x14ac:dyDescent="0.35">
      <c r="B18" s="65"/>
      <c r="C18" s="65"/>
      <c r="D18" s="65"/>
      <c r="E18" s="65"/>
      <c r="F18" s="65"/>
    </row>
    <row r="19" spans="1:10" ht="15.5" x14ac:dyDescent="0.35">
      <c r="B19" s="65"/>
      <c r="C19" s="65"/>
      <c r="D19" s="65"/>
      <c r="E19" s="65"/>
      <c r="F19" s="65"/>
    </row>
    <row r="20" spans="1:10" ht="15.5" x14ac:dyDescent="0.35">
      <c r="B20" s="65"/>
      <c r="C20" s="65"/>
      <c r="D20" s="65"/>
      <c r="E20" s="65"/>
      <c r="F20" s="65"/>
    </row>
    <row r="21" spans="1:10" ht="15.5" x14ac:dyDescent="0.35">
      <c r="B21" s="65"/>
      <c r="C21" s="65"/>
      <c r="D21" s="65"/>
      <c r="E21" s="65"/>
      <c r="F21" s="65"/>
    </row>
    <row r="22" spans="1:10" ht="15.5" x14ac:dyDescent="0.35"/>
    <row r="23" spans="1:10" ht="15.5" x14ac:dyDescent="0.35">
      <c r="B23" s="13"/>
      <c r="C23" s="11"/>
      <c r="D23" s="11"/>
      <c r="E23" s="11"/>
      <c r="F23" s="11"/>
    </row>
    <row r="24" spans="1:10" ht="15.5" x14ac:dyDescent="0.35">
      <c r="D24" s="13"/>
    </row>
    <row r="25" spans="1:10" ht="15.5" x14ac:dyDescent="0.35"/>
    <row r="26" spans="1:10" ht="15.5" x14ac:dyDescent="0.35"/>
    <row r="27" spans="1:10" ht="15.5" x14ac:dyDescent="0.35"/>
    <row r="28" spans="1:10" ht="15.5" x14ac:dyDescent="0.35"/>
    <row r="29" spans="1:10" ht="15.5" x14ac:dyDescent="0.35">
      <c r="A29" s="65"/>
      <c r="B29" s="537" t="s">
        <v>279</v>
      </c>
      <c r="C29" s="538"/>
      <c r="D29" s="538"/>
      <c r="E29" s="538"/>
      <c r="F29" s="538"/>
      <c r="G29" s="538"/>
      <c r="H29" s="538"/>
      <c r="I29" s="538"/>
      <c r="J29" s="134"/>
    </row>
    <row r="30" spans="1:10" ht="29.15" customHeight="1" x14ac:dyDescent="0.35">
      <c r="A30" s="65"/>
      <c r="B30" s="539" t="s">
        <v>231</v>
      </c>
      <c r="C30" s="532"/>
      <c r="D30" s="532"/>
      <c r="E30" s="532"/>
      <c r="F30" s="532"/>
      <c r="G30" s="532"/>
      <c r="H30" s="532"/>
      <c r="I30" s="532"/>
      <c r="J30" s="65"/>
    </row>
    <row r="31" spans="1:10" ht="15.5" x14ac:dyDescent="0.35">
      <c r="A31" s="65"/>
      <c r="B31" s="65"/>
      <c r="C31" s="65"/>
      <c r="D31" s="65"/>
      <c r="E31" s="65"/>
      <c r="F31" s="65"/>
      <c r="G31" s="65"/>
      <c r="H31" s="65"/>
      <c r="I31" s="65"/>
      <c r="J31" s="65"/>
    </row>
    <row r="32" spans="1:10" ht="15.5" x14ac:dyDescent="0.35">
      <c r="A32" s="65"/>
      <c r="B32" s="538" t="s">
        <v>88</v>
      </c>
      <c r="C32" s="538"/>
      <c r="D32" s="538"/>
      <c r="E32" s="538"/>
      <c r="F32" s="538"/>
      <c r="G32" s="538"/>
      <c r="H32" s="538"/>
      <c r="I32" s="538"/>
      <c r="J32" s="65"/>
    </row>
    <row r="33" spans="1:10" ht="15.5" x14ac:dyDescent="0.35">
      <c r="A33" s="65"/>
      <c r="B33" s="561" t="s">
        <v>300</v>
      </c>
      <c r="C33" s="561"/>
      <c r="D33" s="561"/>
      <c r="E33" s="561"/>
      <c r="F33" s="561"/>
      <c r="G33" s="561"/>
      <c r="H33" s="561"/>
      <c r="I33" s="561"/>
      <c r="J33" s="65"/>
    </row>
    <row r="34" spans="1:10" ht="15.5" x14ac:dyDescent="0.35">
      <c r="A34" s="65"/>
      <c r="B34" s="65"/>
      <c r="C34" s="65"/>
      <c r="D34" s="65"/>
      <c r="E34" s="65"/>
      <c r="F34" s="65"/>
      <c r="G34" s="65"/>
      <c r="H34" s="65"/>
      <c r="I34" s="65"/>
      <c r="J34" s="65"/>
    </row>
    <row r="35" spans="1:10" ht="15.5" x14ac:dyDescent="0.35">
      <c r="A35" s="65"/>
      <c r="B35" s="562" t="s">
        <v>229</v>
      </c>
      <c r="C35" s="563"/>
      <c r="D35" s="563"/>
      <c r="E35" s="563"/>
      <c r="F35" s="563"/>
      <c r="G35" s="563"/>
      <c r="H35" s="563"/>
      <c r="I35" s="564"/>
      <c r="J35" s="65"/>
    </row>
    <row r="36" spans="1:10" ht="25.5" customHeight="1" x14ac:dyDescent="0.35">
      <c r="A36" s="65"/>
      <c r="B36" s="555" t="s">
        <v>232</v>
      </c>
      <c r="C36" s="556"/>
      <c r="D36" s="556"/>
      <c r="E36" s="556"/>
      <c r="F36" s="556"/>
      <c r="G36" s="556"/>
      <c r="H36" s="556"/>
      <c r="I36" s="557"/>
      <c r="J36" s="65"/>
    </row>
    <row r="37" spans="1:10" ht="15.5" x14ac:dyDescent="0.35">
      <c r="A37" s="65"/>
      <c r="B37" s="65"/>
      <c r="C37" s="65"/>
      <c r="D37" s="65"/>
      <c r="E37" s="65"/>
      <c r="F37" s="65"/>
      <c r="G37" s="65"/>
      <c r="H37" s="65"/>
      <c r="I37" s="65"/>
      <c r="J37" s="65"/>
    </row>
    <row r="38" spans="1:10" ht="15.5" x14ac:dyDescent="0.35">
      <c r="A38" s="65"/>
      <c r="B38" s="125" t="s">
        <v>214</v>
      </c>
      <c r="C38" s="565" t="s">
        <v>234</v>
      </c>
      <c r="D38" s="566"/>
      <c r="E38" s="566"/>
      <c r="F38" s="566"/>
      <c r="G38" s="566"/>
      <c r="H38" s="566"/>
      <c r="I38" s="566"/>
      <c r="J38" s="65"/>
    </row>
    <row r="39" spans="1:10" ht="15.5" x14ac:dyDescent="0.35">
      <c r="A39" s="65"/>
      <c r="B39" s="125" t="s">
        <v>215</v>
      </c>
      <c r="C39" s="565">
        <v>43584</v>
      </c>
      <c r="D39" s="566"/>
      <c r="E39" s="566"/>
      <c r="F39" s="566"/>
      <c r="G39" s="566"/>
      <c r="H39" s="566"/>
      <c r="I39" s="566"/>
      <c r="J39" s="65"/>
    </row>
    <row r="40" spans="1:10" ht="15.5" x14ac:dyDescent="0.35">
      <c r="A40" s="65"/>
      <c r="B40" s="126" t="s">
        <v>216</v>
      </c>
      <c r="C40" s="534" t="s">
        <v>233</v>
      </c>
      <c r="D40" s="535"/>
      <c r="E40" s="535"/>
      <c r="F40" s="535"/>
      <c r="G40" s="535"/>
      <c r="H40" s="535"/>
      <c r="I40" s="535"/>
      <c r="J40" s="65"/>
    </row>
    <row r="41" spans="1:10" ht="15.5" x14ac:dyDescent="0.35">
      <c r="A41" s="65"/>
      <c r="B41" s="567" t="s">
        <v>230</v>
      </c>
      <c r="C41" s="568"/>
      <c r="D41" s="566"/>
      <c r="E41" s="566"/>
      <c r="F41" s="566"/>
      <c r="G41" s="566"/>
      <c r="H41" s="566"/>
      <c r="I41" s="566"/>
      <c r="J41" s="65"/>
    </row>
    <row r="42" spans="1:10" ht="15.5" x14ac:dyDescent="0.35">
      <c r="A42" s="65"/>
      <c r="B42" s="567"/>
      <c r="C42" s="569"/>
      <c r="D42" s="566"/>
      <c r="E42" s="566"/>
      <c r="F42" s="566"/>
      <c r="G42" s="566"/>
      <c r="H42" s="566"/>
      <c r="I42" s="566"/>
      <c r="J42" s="65"/>
    </row>
    <row r="43" spans="1:10" ht="15.5" x14ac:dyDescent="0.35">
      <c r="A43" s="65"/>
      <c r="B43" s="567"/>
      <c r="C43" s="570"/>
      <c r="D43" s="570"/>
      <c r="E43" s="570"/>
      <c r="F43" s="570"/>
      <c r="G43" s="570"/>
      <c r="H43" s="570"/>
      <c r="I43" s="570"/>
      <c r="J43" s="65"/>
    </row>
    <row r="44" spans="1:10" ht="15.5" x14ac:dyDescent="0.35"/>
    <row r="45" spans="1:10" ht="15.65" customHeight="1" x14ac:dyDescent="0.35"/>
  </sheetData>
  <mergeCells count="16">
    <mergeCell ref="C40:I40"/>
    <mergeCell ref="B41:B43"/>
    <mergeCell ref="C41:I41"/>
    <mergeCell ref="C42:I42"/>
    <mergeCell ref="C43:I43"/>
    <mergeCell ref="B33:I33"/>
    <mergeCell ref="B35:I35"/>
    <mergeCell ref="B36:I36"/>
    <mergeCell ref="C38:I38"/>
    <mergeCell ref="C39:I39"/>
    <mergeCell ref="B32:I32"/>
    <mergeCell ref="B2:B3"/>
    <mergeCell ref="C2:D2"/>
    <mergeCell ref="C3:D3"/>
    <mergeCell ref="B29:I29"/>
    <mergeCell ref="B30:I30"/>
  </mergeCells>
  <conditionalFormatting sqref="G3">
    <cfRule type="iconSet" priority="2">
      <iconSet iconSet="4TrafficLights" showValue="0">
        <cfvo type="percent" val="0"/>
        <cfvo type="num" val="1"/>
        <cfvo type="num" val="2"/>
        <cfvo type="num" val="3"/>
      </iconSet>
    </cfRule>
  </conditionalFormatting>
  <conditionalFormatting sqref="H3">
    <cfRule type="iconSet" priority="1">
      <iconSet iconSet="4TrafficLights" showValue="0">
        <cfvo type="percent" val="0"/>
        <cfvo type="num" val="1"/>
        <cfvo type="num" val="2"/>
        <cfvo type="num" val="3"/>
      </iconSet>
    </cfRule>
  </conditionalFormatting>
  <hyperlinks>
    <hyperlink ref="C40" r:id="rId1" xr:uid="{5E7CB869-3956-4DD1-B914-7B54F6C95593}"/>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X55"/>
  <sheetViews>
    <sheetView showGridLines="0" workbookViewId="0">
      <selection activeCell="J29" sqref="J29"/>
    </sheetView>
  </sheetViews>
  <sheetFormatPr defaultColWidth="0" defaultRowHeight="15.5" zeroHeight="1" x14ac:dyDescent="0.35"/>
  <cols>
    <col min="1" max="1" width="4.23046875" customWidth="1"/>
    <col min="2" max="2" width="17.84375" customWidth="1"/>
    <col min="3" max="3" width="14.23046875" customWidth="1"/>
    <col min="4" max="4" width="8" bestFit="1" customWidth="1"/>
    <col min="5" max="5" width="6.84375" bestFit="1" customWidth="1"/>
    <col min="6" max="6" width="15.84375" customWidth="1"/>
    <col min="7" max="7" width="11.3046875" customWidth="1"/>
    <col min="8" max="8" width="13.4609375" customWidth="1"/>
    <col min="9" max="9" width="12.53515625" customWidth="1"/>
    <col min="10" max="10" width="7.07421875" customWidth="1"/>
    <col min="11" max="11" width="7" hidden="1" customWidth="1"/>
    <col min="12" max="18" width="6.69140625" hidden="1" customWidth="1"/>
    <col min="19" max="23" width="5.84375" hidden="1" customWidth="1"/>
    <col min="24" max="24" width="9" hidden="1" customWidth="1"/>
    <col min="25" max="16384" width="9.23046875" hidden="1"/>
  </cols>
  <sheetData>
    <row r="1" spans="2:24" s="121" customFormat="1" x14ac:dyDescent="0.35"/>
    <row r="2" spans="2:24" s="121" customFormat="1" ht="49" customHeight="1" x14ac:dyDescent="0.35">
      <c r="B2" s="560" t="s">
        <v>68</v>
      </c>
      <c r="C2" s="531" t="s">
        <v>6</v>
      </c>
      <c r="D2" s="531"/>
      <c r="E2" s="107" t="s">
        <v>7</v>
      </c>
      <c r="F2" s="107" t="s">
        <v>44</v>
      </c>
      <c r="G2" s="107" t="s">
        <v>186</v>
      </c>
      <c r="H2" s="107" t="s">
        <v>144</v>
      </c>
      <c r="I2" s="107" t="s">
        <v>49</v>
      </c>
    </row>
    <row r="3" spans="2:24" s="121" customFormat="1" ht="21" customHeight="1" x14ac:dyDescent="0.35">
      <c r="B3" s="560"/>
      <c r="C3" s="532" t="s">
        <v>47</v>
      </c>
      <c r="D3" s="532"/>
      <c r="E3" s="88">
        <v>2</v>
      </c>
      <c r="F3" s="37" t="s">
        <v>45</v>
      </c>
      <c r="G3" s="73">
        <f>I7</f>
        <v>3</v>
      </c>
      <c r="H3" s="73">
        <f>I8</f>
        <v>1</v>
      </c>
      <c r="I3" s="88" t="s">
        <v>290</v>
      </c>
      <c r="W3" s="122"/>
    </row>
    <row r="4" spans="2:24" s="121" customFormat="1" x14ac:dyDescent="0.35">
      <c r="X4" s="122"/>
    </row>
    <row r="5" spans="2:24" x14ac:dyDescent="0.35">
      <c r="C5" s="1"/>
    </row>
    <row r="6" spans="2:24" x14ac:dyDescent="0.35">
      <c r="G6" s="123"/>
      <c r="H6" s="123" t="s">
        <v>254</v>
      </c>
      <c r="I6" s="123" t="s">
        <v>211</v>
      </c>
      <c r="X6" s="36"/>
    </row>
    <row r="7" spans="2:24" x14ac:dyDescent="0.35">
      <c r="G7" s="123" t="s">
        <v>186</v>
      </c>
      <c r="H7" s="138">
        <f>(H30-H26)/H26</f>
        <v>-0.50729743331655763</v>
      </c>
      <c r="I7" s="133">
        <f>IF(H7="No data",0,IF(H7&gt;0.05,1,IF(H7&lt;-0.05,3,2)))</f>
        <v>3</v>
      </c>
      <c r="X7" s="36"/>
    </row>
    <row r="8" spans="2:24" ht="23" x14ac:dyDescent="0.35">
      <c r="G8" s="123" t="s">
        <v>144</v>
      </c>
      <c r="H8" s="138">
        <f>(H31-H30)/H30</f>
        <v>0.16241062308478038</v>
      </c>
      <c r="I8" s="133">
        <f>IF(H8="No data",0,IF(H8&gt;0.05,1,IF(H8&lt;-0.05,3,2)))</f>
        <v>1</v>
      </c>
    </row>
    <row r="9" spans="2:24" x14ac:dyDescent="0.35"/>
    <row r="10" spans="2:24" ht="47.15" customHeight="1" x14ac:dyDescent="0.35">
      <c r="B10" s="3"/>
      <c r="C10" s="3"/>
      <c r="D10" s="3"/>
      <c r="E10" s="3"/>
      <c r="F10" s="3"/>
      <c r="G10" s="571" t="s">
        <v>67</v>
      </c>
      <c r="H10" s="572" t="s">
        <v>121</v>
      </c>
      <c r="I10" s="573" t="s">
        <v>160</v>
      </c>
    </row>
    <row r="11" spans="2:24" x14ac:dyDescent="0.35">
      <c r="B11" s="3"/>
      <c r="C11" s="3"/>
      <c r="D11" s="3"/>
      <c r="E11" s="3"/>
      <c r="F11" s="3"/>
      <c r="G11" s="571"/>
      <c r="H11" s="572"/>
      <c r="I11" s="574"/>
    </row>
    <row r="12" spans="2:24" x14ac:dyDescent="0.35">
      <c r="B12" s="3"/>
      <c r="C12" s="3"/>
      <c r="D12" s="3"/>
      <c r="E12" s="3"/>
      <c r="F12" s="3"/>
      <c r="G12" s="165" t="s">
        <v>118</v>
      </c>
      <c r="H12" s="329">
        <v>4453</v>
      </c>
      <c r="I12" s="329">
        <f>H12</f>
        <v>4453</v>
      </c>
    </row>
    <row r="13" spans="2:24" x14ac:dyDescent="0.35">
      <c r="B13" s="3"/>
      <c r="C13" s="3"/>
      <c r="D13" s="3"/>
      <c r="E13" s="3"/>
      <c r="F13" s="3"/>
      <c r="G13" s="165" t="s">
        <v>119</v>
      </c>
      <c r="H13" s="329">
        <v>4612</v>
      </c>
      <c r="I13" s="329">
        <f t="shared" ref="I13" si="0">I12-($I$12/23)</f>
        <v>4259.391304347826</v>
      </c>
    </row>
    <row r="14" spans="2:24" x14ac:dyDescent="0.35">
      <c r="B14" s="3"/>
      <c r="C14" s="3"/>
      <c r="D14" s="3"/>
      <c r="E14" s="3"/>
      <c r="F14" s="3"/>
      <c r="G14" s="165" t="s">
        <v>120</v>
      </c>
      <c r="H14" s="329">
        <v>4631</v>
      </c>
      <c r="I14" s="329">
        <f t="shared" ref="I14:I34" si="1">I13-($I$12/23)</f>
        <v>4065.782608695652</v>
      </c>
    </row>
    <row r="15" spans="2:24" x14ac:dyDescent="0.35">
      <c r="B15" s="3"/>
      <c r="C15" s="3"/>
      <c r="D15" s="3"/>
      <c r="E15" s="3"/>
      <c r="F15" s="3"/>
      <c r="G15" s="165">
        <v>2005</v>
      </c>
      <c r="H15" s="329">
        <v>4054</v>
      </c>
      <c r="I15" s="329">
        <f t="shared" si="1"/>
        <v>3872.173913043478</v>
      </c>
    </row>
    <row r="16" spans="2:24" x14ac:dyDescent="0.35">
      <c r="B16" s="3"/>
      <c r="C16" s="3"/>
      <c r="D16" s="3"/>
      <c r="E16" s="3"/>
      <c r="F16" s="3"/>
      <c r="G16" s="165">
        <v>2006</v>
      </c>
      <c r="H16" s="329">
        <v>4019</v>
      </c>
      <c r="I16" s="329">
        <f t="shared" si="1"/>
        <v>3678.565217391304</v>
      </c>
    </row>
    <row r="17" spans="2:9" x14ac:dyDescent="0.35">
      <c r="B17" s="3"/>
      <c r="C17" s="3"/>
      <c r="D17" s="3"/>
      <c r="E17" s="3"/>
      <c r="F17" s="3"/>
      <c r="G17" s="165">
        <v>2007</v>
      </c>
      <c r="H17" s="329">
        <v>3171</v>
      </c>
      <c r="I17" s="329">
        <f t="shared" si="1"/>
        <v>3484.95652173913</v>
      </c>
    </row>
    <row r="18" spans="2:9" x14ac:dyDescent="0.35">
      <c r="B18" s="3"/>
      <c r="C18" s="3"/>
      <c r="D18" s="3"/>
      <c r="E18" s="3"/>
      <c r="F18" s="3"/>
      <c r="G18" s="165">
        <v>2008</v>
      </c>
      <c r="H18" s="329">
        <v>2899</v>
      </c>
      <c r="I18" s="329">
        <f t="shared" si="1"/>
        <v>3291.347826086956</v>
      </c>
    </row>
    <row r="19" spans="2:9" x14ac:dyDescent="0.35">
      <c r="B19" s="3"/>
      <c r="C19" s="3"/>
      <c r="D19" s="3"/>
      <c r="E19" s="3"/>
      <c r="F19" s="3"/>
      <c r="G19" s="165">
        <v>2009</v>
      </c>
      <c r="H19" s="329">
        <v>2538</v>
      </c>
      <c r="I19" s="329">
        <f t="shared" si="1"/>
        <v>3097.7391304347821</v>
      </c>
    </row>
    <row r="20" spans="2:9" x14ac:dyDescent="0.35">
      <c r="B20" s="3"/>
      <c r="C20" s="3"/>
      <c r="D20" s="3"/>
      <c r="E20" s="3"/>
      <c r="F20" s="3"/>
      <c r="G20" s="165">
        <v>2010</v>
      </c>
      <c r="H20" s="329">
        <v>2303</v>
      </c>
      <c r="I20" s="329">
        <f t="shared" si="1"/>
        <v>2904.1304347826081</v>
      </c>
    </row>
    <row r="21" spans="2:9" x14ac:dyDescent="0.35">
      <c r="B21" s="3"/>
      <c r="C21" s="3"/>
      <c r="D21" s="3"/>
      <c r="E21" s="3"/>
      <c r="F21" s="3"/>
      <c r="G21" s="165">
        <v>2011</v>
      </c>
      <c r="H21" s="329">
        <v>2200</v>
      </c>
      <c r="I21" s="329">
        <f t="shared" si="1"/>
        <v>2710.5217391304341</v>
      </c>
    </row>
    <row r="22" spans="2:9" x14ac:dyDescent="0.35">
      <c r="B22" s="3"/>
      <c r="C22" s="3"/>
      <c r="D22" s="3"/>
      <c r="E22" s="3"/>
      <c r="F22" s="3"/>
      <c r="G22" s="165">
        <v>2012</v>
      </c>
      <c r="H22" s="329">
        <v>2163</v>
      </c>
      <c r="I22" s="329">
        <f t="shared" si="1"/>
        <v>2516.9130434782601</v>
      </c>
    </row>
    <row r="23" spans="2:9" x14ac:dyDescent="0.35">
      <c r="B23" s="3"/>
      <c r="C23" s="3"/>
      <c r="D23" s="3"/>
      <c r="E23" s="3"/>
      <c r="F23" s="3"/>
      <c r="G23" s="165">
        <v>2013</v>
      </c>
      <c r="H23" s="329">
        <v>2154</v>
      </c>
      <c r="I23" s="329">
        <f t="shared" si="1"/>
        <v>2323.3043478260861</v>
      </c>
    </row>
    <row r="24" spans="2:9" x14ac:dyDescent="0.35">
      <c r="B24" s="3"/>
      <c r="C24" s="3"/>
      <c r="D24" s="3"/>
      <c r="E24" s="3"/>
      <c r="F24" s="3"/>
      <c r="G24" s="165">
        <v>2014</v>
      </c>
      <c r="H24" s="329">
        <v>1746</v>
      </c>
      <c r="I24" s="329">
        <f t="shared" si="1"/>
        <v>2129.6956521739121</v>
      </c>
    </row>
    <row r="25" spans="2:9" ht="16" thickBot="1" x14ac:dyDescent="0.4">
      <c r="B25" s="3"/>
      <c r="C25" s="3"/>
      <c r="D25" s="3"/>
      <c r="E25" s="3"/>
      <c r="F25" s="3"/>
      <c r="G25" s="214">
        <v>2015</v>
      </c>
      <c r="H25" s="331">
        <v>1772</v>
      </c>
      <c r="I25" s="331">
        <f t="shared" si="1"/>
        <v>1936.0869565217381</v>
      </c>
    </row>
    <row r="26" spans="2:9" x14ac:dyDescent="0.35">
      <c r="B26" s="3"/>
      <c r="C26" s="3"/>
      <c r="D26" s="3"/>
      <c r="E26" s="3"/>
      <c r="F26" s="3"/>
      <c r="G26" s="216">
        <v>2016</v>
      </c>
      <c r="H26" s="333">
        <v>1987</v>
      </c>
      <c r="I26" s="334">
        <f t="shared" si="1"/>
        <v>1742.4782608695641</v>
      </c>
    </row>
    <row r="27" spans="2:9" x14ac:dyDescent="0.35">
      <c r="B27" s="3"/>
      <c r="C27" s="3"/>
      <c r="D27" s="3"/>
      <c r="E27" s="3"/>
      <c r="F27" s="3"/>
      <c r="G27" s="219">
        <v>2017</v>
      </c>
      <c r="H27" s="329">
        <v>1649</v>
      </c>
      <c r="I27" s="335">
        <f t="shared" si="1"/>
        <v>1548.8695652173901</v>
      </c>
    </row>
    <row r="28" spans="2:9" x14ac:dyDescent="0.35">
      <c r="B28" s="3"/>
      <c r="C28" s="3"/>
      <c r="D28" s="3"/>
      <c r="E28" s="3"/>
      <c r="F28" s="3"/>
      <c r="G28" s="219">
        <v>2018</v>
      </c>
      <c r="H28" s="329">
        <v>1333</v>
      </c>
      <c r="I28" s="335">
        <f t="shared" si="1"/>
        <v>1355.2608695652161</v>
      </c>
    </row>
    <row r="29" spans="2:9" x14ac:dyDescent="0.35">
      <c r="B29" s="3"/>
      <c r="C29" s="3"/>
      <c r="D29" s="3"/>
      <c r="E29" s="3"/>
      <c r="F29" s="3"/>
      <c r="G29" s="219">
        <v>2019</v>
      </c>
      <c r="H29" s="329">
        <v>1113</v>
      </c>
      <c r="I29" s="335">
        <f t="shared" si="1"/>
        <v>1161.6521739130421</v>
      </c>
    </row>
    <row r="30" spans="2:9" ht="16" thickBot="1" x14ac:dyDescent="0.4">
      <c r="B30" s="3"/>
      <c r="C30" s="3"/>
      <c r="D30" s="3"/>
      <c r="E30" s="3"/>
      <c r="F30" s="3"/>
      <c r="G30" s="221">
        <v>2020</v>
      </c>
      <c r="H30" s="337">
        <v>979</v>
      </c>
      <c r="I30" s="338">
        <f t="shared" si="1"/>
        <v>968.04347826086826</v>
      </c>
    </row>
    <row r="31" spans="2:9" x14ac:dyDescent="0.35">
      <c r="B31" s="3"/>
      <c r="C31" s="3"/>
      <c r="D31" s="3"/>
      <c r="E31" s="3"/>
      <c r="F31" s="3"/>
      <c r="G31" s="256">
        <v>2021</v>
      </c>
      <c r="H31" s="367">
        <v>1138</v>
      </c>
      <c r="I31" s="367">
        <f t="shared" si="1"/>
        <v>774.43478260869438</v>
      </c>
    </row>
    <row r="32" spans="2:9" x14ac:dyDescent="0.35">
      <c r="B32" s="3"/>
      <c r="C32" s="3"/>
      <c r="D32" s="3"/>
      <c r="E32" s="3"/>
      <c r="F32" s="3"/>
      <c r="G32" s="165">
        <v>2022</v>
      </c>
      <c r="H32" s="329"/>
      <c r="I32" s="329">
        <f t="shared" si="1"/>
        <v>580.8260869565205</v>
      </c>
    </row>
    <row r="33" spans="1:10" x14ac:dyDescent="0.35">
      <c r="B33" s="3"/>
      <c r="C33" s="3"/>
      <c r="D33" s="3"/>
      <c r="E33" s="3"/>
      <c r="F33" s="3"/>
      <c r="G33" s="165">
        <v>2023</v>
      </c>
      <c r="H33" s="329"/>
      <c r="I33" s="329">
        <f t="shared" si="1"/>
        <v>387.21739130434662</v>
      </c>
    </row>
    <row r="34" spans="1:10" x14ac:dyDescent="0.35">
      <c r="B34" s="3"/>
      <c r="C34" s="3"/>
      <c r="D34" s="3"/>
      <c r="E34" s="3"/>
      <c r="F34" s="3"/>
      <c r="G34" s="165">
        <v>2024</v>
      </c>
      <c r="H34" s="329"/>
      <c r="I34" s="329">
        <f t="shared" si="1"/>
        <v>193.60869565217271</v>
      </c>
    </row>
    <row r="35" spans="1:10" x14ac:dyDescent="0.35">
      <c r="G35" s="165">
        <v>2025</v>
      </c>
      <c r="H35" s="329"/>
      <c r="I35" s="329">
        <v>0</v>
      </c>
    </row>
    <row r="36" spans="1:10" x14ac:dyDescent="0.35">
      <c r="G36" s="204"/>
      <c r="H36" s="204"/>
      <c r="I36" s="204"/>
    </row>
    <row r="37" spans="1:10" x14ac:dyDescent="0.35">
      <c r="A37" s="65"/>
      <c r="B37" s="537" t="s">
        <v>279</v>
      </c>
      <c r="C37" s="538"/>
      <c r="D37" s="538"/>
      <c r="E37" s="538"/>
      <c r="F37" s="538"/>
      <c r="G37" s="538"/>
      <c r="H37" s="538"/>
      <c r="I37" s="538"/>
      <c r="J37" s="134"/>
    </row>
    <row r="38" spans="1:10" x14ac:dyDescent="0.35">
      <c r="A38" s="65"/>
      <c r="B38" s="539" t="s">
        <v>236</v>
      </c>
      <c r="C38" s="532"/>
      <c r="D38" s="532"/>
      <c r="E38" s="532"/>
      <c r="F38" s="532"/>
      <c r="G38" s="532"/>
      <c r="H38" s="532"/>
      <c r="I38" s="532"/>
      <c r="J38" s="65"/>
    </row>
    <row r="39" spans="1:10" x14ac:dyDescent="0.35">
      <c r="A39" s="65"/>
      <c r="B39" s="65"/>
      <c r="C39" s="65"/>
      <c r="D39" s="65"/>
      <c r="E39" s="65"/>
      <c r="F39" s="65"/>
      <c r="G39" s="65"/>
      <c r="H39" s="65"/>
      <c r="I39" s="65"/>
      <c r="J39" s="65"/>
    </row>
    <row r="40" spans="1:10" x14ac:dyDescent="0.35">
      <c r="A40" s="65"/>
      <c r="B40" s="538" t="s">
        <v>88</v>
      </c>
      <c r="C40" s="538"/>
      <c r="D40" s="538"/>
      <c r="E40" s="538"/>
      <c r="F40" s="538"/>
      <c r="G40" s="538"/>
      <c r="H40" s="538"/>
      <c r="I40" s="538"/>
      <c r="J40" s="65"/>
    </row>
    <row r="41" spans="1:10" ht="24" customHeight="1" x14ac:dyDescent="0.35">
      <c r="A41" s="65"/>
      <c r="B41" s="561" t="s">
        <v>167</v>
      </c>
      <c r="C41" s="561"/>
      <c r="D41" s="561"/>
      <c r="E41" s="561"/>
      <c r="F41" s="561"/>
      <c r="G41" s="561"/>
      <c r="H41" s="561"/>
      <c r="I41" s="561"/>
      <c r="J41" s="65"/>
    </row>
    <row r="42" spans="1:10" x14ac:dyDescent="0.35">
      <c r="A42" s="65"/>
      <c r="B42" s="487" t="s">
        <v>124</v>
      </c>
      <c r="C42" s="575"/>
      <c r="D42" s="575"/>
      <c r="E42" s="575"/>
      <c r="F42" s="575"/>
      <c r="G42" s="575"/>
      <c r="H42" s="575"/>
      <c r="I42" s="488"/>
      <c r="J42" s="65"/>
    </row>
    <row r="43" spans="1:10" x14ac:dyDescent="0.35">
      <c r="A43" s="65"/>
      <c r="B43" s="487" t="s">
        <v>130</v>
      </c>
      <c r="C43" s="575"/>
      <c r="D43" s="575"/>
      <c r="E43" s="575"/>
      <c r="F43" s="575"/>
      <c r="G43" s="575"/>
      <c r="H43" s="575"/>
      <c r="I43" s="488"/>
      <c r="J43" s="65"/>
    </row>
    <row r="44" spans="1:10" x14ac:dyDescent="0.35">
      <c r="A44" s="65"/>
      <c r="B44" s="487" t="s">
        <v>269</v>
      </c>
      <c r="C44" s="575"/>
      <c r="D44" s="575"/>
      <c r="E44" s="575"/>
      <c r="F44" s="575"/>
      <c r="G44" s="575"/>
      <c r="H44" s="575"/>
      <c r="I44" s="488"/>
      <c r="J44" s="65"/>
    </row>
    <row r="45" spans="1:10" x14ac:dyDescent="0.35">
      <c r="A45" s="65"/>
      <c r="B45" s="65"/>
      <c r="C45" s="65"/>
      <c r="D45" s="65"/>
      <c r="E45" s="65"/>
      <c r="F45" s="65"/>
      <c r="G45" s="65"/>
      <c r="H45" s="65"/>
      <c r="I45" s="65"/>
      <c r="J45" s="65"/>
    </row>
    <row r="46" spans="1:10" x14ac:dyDescent="0.35">
      <c r="A46" s="65"/>
      <c r="B46" s="562" t="s">
        <v>229</v>
      </c>
      <c r="C46" s="563"/>
      <c r="D46" s="563"/>
      <c r="E46" s="563"/>
      <c r="F46" s="563"/>
      <c r="G46" s="563"/>
      <c r="H46" s="563"/>
      <c r="I46" s="564"/>
      <c r="J46" s="65"/>
    </row>
    <row r="47" spans="1:10" ht="37.5" customHeight="1" x14ac:dyDescent="0.35">
      <c r="A47" s="65"/>
      <c r="B47" s="555" t="s">
        <v>319</v>
      </c>
      <c r="C47" s="556"/>
      <c r="D47" s="556"/>
      <c r="E47" s="556"/>
      <c r="F47" s="556"/>
      <c r="G47" s="556"/>
      <c r="H47" s="556"/>
      <c r="I47" s="557"/>
      <c r="J47" s="65"/>
    </row>
    <row r="48" spans="1:10" x14ac:dyDescent="0.35">
      <c r="A48" s="65"/>
      <c r="B48" s="65"/>
      <c r="C48" s="65"/>
      <c r="D48" s="65"/>
      <c r="E48" s="65"/>
      <c r="F48" s="65"/>
      <c r="G48" s="65"/>
      <c r="H48" s="65"/>
      <c r="I48" s="65"/>
      <c r="J48" s="65"/>
    </row>
    <row r="49" spans="1:10" x14ac:dyDescent="0.35">
      <c r="A49" s="65"/>
      <c r="B49" s="29" t="s">
        <v>214</v>
      </c>
      <c r="C49" s="558" t="s">
        <v>287</v>
      </c>
      <c r="D49" s="535"/>
      <c r="E49" s="535"/>
      <c r="F49" s="535"/>
      <c r="G49" s="535"/>
      <c r="H49" s="535"/>
      <c r="I49" s="535"/>
      <c r="J49" s="65"/>
    </row>
    <row r="50" spans="1:10" x14ac:dyDescent="0.35">
      <c r="A50" s="65"/>
      <c r="B50" s="29" t="s">
        <v>215</v>
      </c>
      <c r="C50" s="558" t="s">
        <v>99</v>
      </c>
      <c r="D50" s="535"/>
      <c r="E50" s="535"/>
      <c r="F50" s="535"/>
      <c r="G50" s="535"/>
      <c r="H50" s="535"/>
      <c r="I50" s="535"/>
      <c r="J50" s="65"/>
    </row>
    <row r="51" spans="1:10" ht="26.5" customHeight="1" x14ac:dyDescent="0.35">
      <c r="A51" s="65"/>
      <c r="B51" s="80" t="s">
        <v>216</v>
      </c>
      <c r="C51" s="558" t="s">
        <v>99</v>
      </c>
      <c r="D51" s="535"/>
      <c r="E51" s="535"/>
      <c r="F51" s="535"/>
      <c r="G51" s="535"/>
      <c r="H51" s="535"/>
      <c r="I51" s="535"/>
      <c r="J51" s="65"/>
    </row>
    <row r="52" spans="1:10" ht="27.65" customHeight="1" x14ac:dyDescent="0.35">
      <c r="A52" s="65"/>
      <c r="B52" s="576" t="s">
        <v>230</v>
      </c>
      <c r="C52" s="536"/>
      <c r="D52" s="535"/>
      <c r="E52" s="535"/>
      <c r="F52" s="535"/>
      <c r="G52" s="535"/>
      <c r="H52" s="535"/>
      <c r="I52" s="535"/>
      <c r="J52" s="65"/>
    </row>
    <row r="53" spans="1:10" x14ac:dyDescent="0.35">
      <c r="A53" s="65"/>
      <c r="B53" s="576"/>
      <c r="C53" s="577"/>
      <c r="D53" s="535"/>
      <c r="E53" s="535"/>
      <c r="F53" s="535"/>
      <c r="G53" s="535"/>
      <c r="H53" s="535"/>
      <c r="I53" s="535"/>
      <c r="J53" s="65"/>
    </row>
    <row r="54" spans="1:10" x14ac:dyDescent="0.35">
      <c r="A54" s="65"/>
      <c r="B54" s="576"/>
      <c r="C54" s="578"/>
      <c r="D54" s="578"/>
      <c r="E54" s="578"/>
      <c r="F54" s="578"/>
      <c r="G54" s="578"/>
      <c r="H54" s="578"/>
      <c r="I54" s="578"/>
      <c r="J54" s="65"/>
    </row>
    <row r="55" spans="1:10" x14ac:dyDescent="0.35">
      <c r="B55" s="10"/>
      <c r="C55" s="10"/>
      <c r="D55" s="10"/>
      <c r="E55" s="10"/>
      <c r="F55" s="10"/>
      <c r="G55" s="10"/>
      <c r="H55" s="10"/>
      <c r="I55" s="10"/>
    </row>
  </sheetData>
  <mergeCells count="22">
    <mergeCell ref="C50:I50"/>
    <mergeCell ref="C51:I51"/>
    <mergeCell ref="B52:B54"/>
    <mergeCell ref="C52:I52"/>
    <mergeCell ref="C53:I53"/>
    <mergeCell ref="C54:I54"/>
    <mergeCell ref="B40:I40"/>
    <mergeCell ref="B41:I41"/>
    <mergeCell ref="B46:I46"/>
    <mergeCell ref="B47:I47"/>
    <mergeCell ref="C49:I49"/>
    <mergeCell ref="B42:I42"/>
    <mergeCell ref="B43:I43"/>
    <mergeCell ref="B44:I44"/>
    <mergeCell ref="B37:I37"/>
    <mergeCell ref="B38:I38"/>
    <mergeCell ref="C2:D2"/>
    <mergeCell ref="C3:D3"/>
    <mergeCell ref="G10:G11"/>
    <mergeCell ref="H10:H11"/>
    <mergeCell ref="I10:I11"/>
    <mergeCell ref="B2:B3"/>
  </mergeCells>
  <phoneticPr fontId="21" type="noConversion"/>
  <conditionalFormatting sqref="G3">
    <cfRule type="iconSet" priority="4">
      <iconSet iconSet="4TrafficLights" showValue="0">
        <cfvo type="percent" val="0"/>
        <cfvo type="num" val="1"/>
        <cfvo type="num" val="2"/>
        <cfvo type="num" val="3"/>
      </iconSet>
    </cfRule>
  </conditionalFormatting>
  <conditionalFormatting sqref="H3">
    <cfRule type="iconSet" priority="3">
      <iconSet iconSet="4TrafficLights" showValue="0">
        <cfvo type="percent" val="0"/>
        <cfvo type="num" val="1"/>
        <cfvo type="num" val="2"/>
        <cfvo type="num" val="3"/>
      </iconSet>
    </cfRule>
  </conditionalFormatting>
  <conditionalFormatting sqref="G6:G8 I6:I8">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D53"/>
  <sheetViews>
    <sheetView showGridLines="0" workbookViewId="0">
      <selection activeCell="K14" sqref="K14"/>
    </sheetView>
  </sheetViews>
  <sheetFormatPr defaultColWidth="0" defaultRowHeight="15.5" zeroHeight="1" x14ac:dyDescent="0.35"/>
  <cols>
    <col min="1" max="1" width="4.53515625" customWidth="1"/>
    <col min="2" max="2" width="19.4609375" customWidth="1"/>
    <col min="3" max="3" width="29.84375" customWidth="1"/>
    <col min="4" max="4" width="7.69140625" customWidth="1"/>
    <col min="5" max="5" width="12.69140625" customWidth="1"/>
    <col min="6" max="6" width="13.69140625" customWidth="1"/>
    <col min="7" max="7" width="13.53515625" customWidth="1"/>
    <col min="8" max="8" width="18.84375" customWidth="1"/>
    <col min="9" max="9" width="14.07421875" customWidth="1"/>
    <col min="10" max="10" width="15.69140625" customWidth="1"/>
    <col min="11" max="11" width="22.07421875" customWidth="1"/>
    <col min="12" max="12" width="23.3046875" hidden="1" customWidth="1"/>
    <col min="13" max="13" width="14.84375" hidden="1" customWidth="1"/>
    <col min="14" max="14" width="14.23046875" hidden="1" customWidth="1"/>
    <col min="15" max="24" width="5.07421875" hidden="1" customWidth="1"/>
    <col min="25" max="30" width="0" hidden="1" customWidth="1"/>
    <col min="31" max="16384" width="9.23046875" hidden="1"/>
  </cols>
  <sheetData>
    <row r="1" spans="2:10" s="121" customFormat="1" x14ac:dyDescent="0.35"/>
    <row r="2" spans="2:10" s="121" customFormat="1" ht="26" x14ac:dyDescent="0.35">
      <c r="B2" s="560" t="s">
        <v>12</v>
      </c>
      <c r="C2" s="531" t="s">
        <v>6</v>
      </c>
      <c r="D2" s="531"/>
      <c r="E2" s="107" t="s">
        <v>7</v>
      </c>
      <c r="F2" s="107" t="s">
        <v>44</v>
      </c>
      <c r="G2" s="107" t="s">
        <v>186</v>
      </c>
      <c r="H2" s="107" t="s">
        <v>144</v>
      </c>
      <c r="I2" s="107" t="s">
        <v>49</v>
      </c>
    </row>
    <row r="3" spans="2:10" s="121" customFormat="1" ht="46.5" customHeight="1" x14ac:dyDescent="0.35">
      <c r="B3" s="560"/>
      <c r="C3" s="532" t="s">
        <v>272</v>
      </c>
      <c r="D3" s="532"/>
      <c r="E3" s="88">
        <v>2</v>
      </c>
      <c r="F3" s="37" t="s">
        <v>48</v>
      </c>
      <c r="G3" s="73">
        <f>I7</f>
        <v>3</v>
      </c>
      <c r="H3" s="73">
        <f>I8</f>
        <v>0</v>
      </c>
      <c r="I3" s="88" t="s">
        <v>86</v>
      </c>
    </row>
    <row r="4" spans="2:10" s="121" customFormat="1" x14ac:dyDescent="0.35"/>
    <row r="5" spans="2:10" x14ac:dyDescent="0.35"/>
    <row r="6" spans="2:10" x14ac:dyDescent="0.35">
      <c r="B6" s="39"/>
      <c r="G6" s="123"/>
      <c r="H6" s="123" t="s">
        <v>254</v>
      </c>
      <c r="I6" s="123" t="s">
        <v>211</v>
      </c>
    </row>
    <row r="7" spans="2:10" x14ac:dyDescent="0.35">
      <c r="B7" s="39"/>
      <c r="G7" s="123" t="s">
        <v>186</v>
      </c>
      <c r="H7" s="138">
        <f>(J29-J25)/J25</f>
        <v>0.24644100861810608</v>
      </c>
      <c r="I7" s="133">
        <f>IF(H7="No data",0,IF(H7&gt;0.05,3,IF(H7&lt;-0.05,1,2)))</f>
        <v>3</v>
      </c>
    </row>
    <row r="8" spans="2:10" ht="23" x14ac:dyDescent="0.35">
      <c r="G8" s="123" t="s">
        <v>144</v>
      </c>
      <c r="H8" s="127" t="s">
        <v>98</v>
      </c>
      <c r="I8" s="133">
        <f>IF(H8="No data",0,IF(H8&gt;0.05,3,IF(H8&lt;-0.05,1,2)))</f>
        <v>0</v>
      </c>
    </row>
    <row r="9" spans="2:10" x14ac:dyDescent="0.35">
      <c r="C9" s="74"/>
    </row>
    <row r="10" spans="2:10" ht="47.15" customHeight="1" x14ac:dyDescent="0.35">
      <c r="B10" s="3"/>
      <c r="C10" s="3"/>
      <c r="D10" s="3"/>
      <c r="E10" s="3"/>
      <c r="F10" s="2"/>
      <c r="G10" s="165" t="s">
        <v>67</v>
      </c>
      <c r="H10" s="123" t="s">
        <v>73</v>
      </c>
      <c r="I10" s="202" t="s">
        <v>123</v>
      </c>
      <c r="J10" s="202" t="s">
        <v>122</v>
      </c>
    </row>
    <row r="11" spans="2:10" x14ac:dyDescent="0.35">
      <c r="B11" s="3"/>
      <c r="C11" s="3"/>
      <c r="D11" s="3"/>
      <c r="E11" s="3"/>
      <c r="F11" s="2"/>
      <c r="G11" s="212">
        <v>2002</v>
      </c>
      <c r="H11" s="362">
        <v>99.084663371677209</v>
      </c>
      <c r="I11" s="166">
        <v>4.6120000000000001</v>
      </c>
      <c r="J11" s="166">
        <f>H11/I11</f>
        <v>21.484098736269992</v>
      </c>
    </row>
    <row r="12" spans="2:10" x14ac:dyDescent="0.35">
      <c r="B12" s="3"/>
      <c r="C12" s="3"/>
      <c r="D12" s="3"/>
      <c r="E12" s="3"/>
      <c r="F12" s="2"/>
      <c r="G12" s="212">
        <v>2003</v>
      </c>
      <c r="H12" s="362">
        <v>108.82589182547039</v>
      </c>
      <c r="I12" s="166"/>
      <c r="J12" s="166"/>
    </row>
    <row r="13" spans="2:10" x14ac:dyDescent="0.35">
      <c r="B13" s="3"/>
      <c r="C13" s="3"/>
      <c r="D13" s="3"/>
      <c r="E13" s="3"/>
      <c r="F13" s="2"/>
      <c r="G13" s="212">
        <v>2004</v>
      </c>
      <c r="H13" s="362">
        <v>110.84689356794759</v>
      </c>
      <c r="I13" s="166">
        <v>4.6310000000000002</v>
      </c>
      <c r="J13" s="166">
        <f t="shared" ref="J13:J29" si="0">H13/I13</f>
        <v>23.935844000852427</v>
      </c>
    </row>
    <row r="14" spans="2:10" x14ac:dyDescent="0.35">
      <c r="B14" s="3"/>
      <c r="C14" s="3"/>
      <c r="D14" s="3"/>
      <c r="E14" s="3"/>
      <c r="F14" s="2"/>
      <c r="G14" s="212">
        <v>2005</v>
      </c>
      <c r="H14" s="362">
        <v>121.60872790929238</v>
      </c>
      <c r="I14" s="166">
        <v>4.0540000000000003</v>
      </c>
      <c r="J14" s="166">
        <f t="shared" si="0"/>
        <v>29.997219513885639</v>
      </c>
    </row>
    <row r="15" spans="2:10" x14ac:dyDescent="0.35">
      <c r="B15" s="3"/>
      <c r="C15" s="3"/>
      <c r="D15" s="3"/>
      <c r="E15" s="3"/>
      <c r="F15" s="2"/>
      <c r="G15" s="212">
        <v>2006</v>
      </c>
      <c r="H15" s="362">
        <v>122.21502843614398</v>
      </c>
      <c r="I15" s="166">
        <v>4.0190000000000001</v>
      </c>
      <c r="J15" s="166">
        <f t="shared" si="0"/>
        <v>30.409312872889767</v>
      </c>
    </row>
    <row r="16" spans="2:10" x14ac:dyDescent="0.35">
      <c r="B16" s="3"/>
      <c r="C16" s="3"/>
      <c r="D16" s="3"/>
      <c r="E16" s="3"/>
      <c r="F16" s="2"/>
      <c r="G16" s="212">
        <v>2007</v>
      </c>
      <c r="H16" s="362">
        <v>151.63576144101842</v>
      </c>
      <c r="I16" s="166">
        <v>3.1709999999999998</v>
      </c>
      <c r="J16" s="166">
        <f t="shared" si="0"/>
        <v>47.81954003185696</v>
      </c>
    </row>
    <row r="17" spans="1:19" x14ac:dyDescent="0.35">
      <c r="B17" s="3"/>
      <c r="C17" s="3"/>
      <c r="D17" s="3"/>
      <c r="E17" s="3"/>
      <c r="F17" s="2"/>
      <c r="G17" s="212">
        <v>2008</v>
      </c>
      <c r="H17" s="362">
        <v>158.91136776323759</v>
      </c>
      <c r="I17" s="166">
        <v>2.899</v>
      </c>
      <c r="J17" s="166">
        <f t="shared" si="0"/>
        <v>54.815925409878439</v>
      </c>
    </row>
    <row r="18" spans="1:19" x14ac:dyDescent="0.35">
      <c r="B18" s="3"/>
      <c r="C18" s="3"/>
      <c r="D18" s="3"/>
      <c r="E18" s="3"/>
      <c r="F18" s="2"/>
      <c r="G18" s="212">
        <v>2009</v>
      </c>
      <c r="H18" s="362">
        <v>164.53480512000002</v>
      </c>
      <c r="I18" s="166">
        <v>2.5379999999999998</v>
      </c>
      <c r="J18" s="166">
        <f t="shared" si="0"/>
        <v>64.828528416075656</v>
      </c>
    </row>
    <row r="19" spans="1:19" x14ac:dyDescent="0.35">
      <c r="B19" s="3"/>
      <c r="C19" s="3"/>
      <c r="D19" s="3"/>
      <c r="E19" s="3"/>
      <c r="F19" s="2"/>
      <c r="G19" s="212">
        <v>2010</v>
      </c>
      <c r="H19" s="362">
        <v>164.53480512000002</v>
      </c>
      <c r="I19" s="166">
        <v>2.3029999999999999</v>
      </c>
      <c r="J19" s="166">
        <f t="shared" si="0"/>
        <v>71.443684376899711</v>
      </c>
    </row>
    <row r="20" spans="1:19" x14ac:dyDescent="0.35">
      <c r="B20" s="3"/>
      <c r="C20" s="3"/>
      <c r="D20" s="3"/>
      <c r="E20" s="3"/>
      <c r="F20" s="2"/>
      <c r="G20" s="212">
        <v>2011</v>
      </c>
      <c r="H20" s="362">
        <v>164.53480512000002</v>
      </c>
      <c r="I20" s="166">
        <v>2.2000000000000002</v>
      </c>
      <c r="J20" s="166">
        <f t="shared" si="0"/>
        <v>74.788547781818181</v>
      </c>
    </row>
    <row r="21" spans="1:19" x14ac:dyDescent="0.35">
      <c r="B21" s="3"/>
      <c r="C21" s="3"/>
      <c r="D21" s="3"/>
      <c r="E21" s="3"/>
      <c r="F21" s="2"/>
      <c r="G21" s="212">
        <v>2012</v>
      </c>
      <c r="H21" s="362">
        <v>164.53480512000002</v>
      </c>
      <c r="I21" s="166">
        <v>2.1629999999999998</v>
      </c>
      <c r="J21" s="166">
        <f t="shared" si="0"/>
        <v>76.067871067961178</v>
      </c>
    </row>
    <row r="22" spans="1:19" x14ac:dyDescent="0.35">
      <c r="B22" s="3"/>
      <c r="C22" s="3"/>
      <c r="D22" s="3"/>
      <c r="E22" s="3"/>
      <c r="F22" s="2"/>
      <c r="G22" s="212">
        <v>2013</v>
      </c>
      <c r="H22" s="362">
        <v>164.53480512000002</v>
      </c>
      <c r="I22" s="166">
        <v>2.1539999999999999</v>
      </c>
      <c r="J22" s="166">
        <f t="shared" si="0"/>
        <v>76.385703398328701</v>
      </c>
    </row>
    <row r="23" spans="1:19" x14ac:dyDescent="0.35">
      <c r="B23" s="3"/>
      <c r="C23" s="3"/>
      <c r="D23" s="3"/>
      <c r="E23" s="3"/>
      <c r="F23" s="2"/>
      <c r="G23" s="212">
        <v>2014</v>
      </c>
      <c r="H23" s="362">
        <v>164.53480512000002</v>
      </c>
      <c r="I23" s="166">
        <v>1.746</v>
      </c>
      <c r="J23" s="166">
        <f t="shared" si="0"/>
        <v>94.235283573883166</v>
      </c>
    </row>
    <row r="24" spans="1:19" ht="16" thickBot="1" x14ac:dyDescent="0.4">
      <c r="B24" s="3"/>
      <c r="C24" s="3"/>
      <c r="D24" s="3"/>
      <c r="E24" s="3"/>
      <c r="F24" s="2"/>
      <c r="G24" s="214">
        <v>2015</v>
      </c>
      <c r="H24" s="363">
        <v>145.35660720000004</v>
      </c>
      <c r="I24" s="255">
        <v>1.772</v>
      </c>
      <c r="J24" s="255">
        <f t="shared" si="0"/>
        <v>82.029688036117406</v>
      </c>
    </row>
    <row r="25" spans="1:19" x14ac:dyDescent="0.35">
      <c r="B25" s="3"/>
      <c r="C25" s="3"/>
      <c r="D25" s="3"/>
      <c r="E25" s="3"/>
      <c r="F25" s="2"/>
      <c r="G25" s="216">
        <v>2016</v>
      </c>
      <c r="H25" s="364">
        <v>133.79134859999996</v>
      </c>
      <c r="I25" s="285">
        <v>1.9670000000000001</v>
      </c>
      <c r="J25" s="257">
        <f t="shared" si="0"/>
        <v>68.017970818505319</v>
      </c>
    </row>
    <row r="26" spans="1:19" x14ac:dyDescent="0.35">
      <c r="B26" s="3"/>
      <c r="C26" s="3"/>
      <c r="D26" s="3"/>
      <c r="E26" s="3"/>
      <c r="F26" s="2"/>
      <c r="G26" s="219">
        <v>2017</v>
      </c>
      <c r="H26" s="365">
        <v>128.47091879999999</v>
      </c>
      <c r="I26" s="166">
        <v>1.649</v>
      </c>
      <c r="J26" s="258">
        <f t="shared" si="0"/>
        <v>77.908380109157065</v>
      </c>
    </row>
    <row r="27" spans="1:19" x14ac:dyDescent="0.35">
      <c r="B27" s="3"/>
      <c r="C27" s="3"/>
      <c r="D27" s="3"/>
      <c r="E27" s="3"/>
      <c r="F27" s="2"/>
      <c r="G27" s="219">
        <v>2018</v>
      </c>
      <c r="H27" s="365">
        <v>128.88176279999999</v>
      </c>
      <c r="I27" s="166">
        <v>1.3260000000000001</v>
      </c>
      <c r="J27" s="258">
        <f t="shared" si="0"/>
        <v>97.195899547511303</v>
      </c>
    </row>
    <row r="28" spans="1:19" x14ac:dyDescent="0.35">
      <c r="B28" s="3"/>
      <c r="C28" s="3"/>
      <c r="D28" s="3"/>
      <c r="E28" s="3"/>
      <c r="F28" s="2"/>
      <c r="G28" s="219">
        <v>2019</v>
      </c>
      <c r="H28" s="365">
        <v>115</v>
      </c>
      <c r="I28" s="166">
        <v>1.113</v>
      </c>
      <c r="J28" s="258">
        <f t="shared" si="0"/>
        <v>103.32434860736748</v>
      </c>
    </row>
    <row r="29" spans="1:19" ht="16" thickBot="1" x14ac:dyDescent="0.4">
      <c r="B29" s="3"/>
      <c r="C29" s="3"/>
      <c r="D29" s="3"/>
      <c r="E29" s="3"/>
      <c r="F29" s="2"/>
      <c r="G29" s="221">
        <v>2020</v>
      </c>
      <c r="H29" s="366">
        <v>83</v>
      </c>
      <c r="I29" s="286">
        <v>0.97899999999999998</v>
      </c>
      <c r="J29" s="259">
        <f t="shared" si="0"/>
        <v>84.780388151174677</v>
      </c>
    </row>
    <row r="30" spans="1:19" x14ac:dyDescent="0.35">
      <c r="B30" s="3"/>
      <c r="C30" s="3"/>
      <c r="D30" s="3"/>
      <c r="E30" s="3"/>
      <c r="F30" s="2"/>
    </row>
    <row r="31" spans="1:19" x14ac:dyDescent="0.35">
      <c r="A31" s="4"/>
      <c r="B31" s="1"/>
      <c r="C31" s="12"/>
      <c r="D31" s="12"/>
      <c r="E31" s="12"/>
      <c r="F31" s="32"/>
      <c r="G31" s="33"/>
      <c r="H31" s="4"/>
      <c r="I31" s="4"/>
      <c r="J31" s="4"/>
      <c r="K31" s="4"/>
      <c r="L31" s="4"/>
      <c r="M31" s="4"/>
      <c r="N31" s="4"/>
      <c r="O31" s="4"/>
      <c r="P31" s="4"/>
      <c r="Q31" s="4"/>
      <c r="R31" s="4"/>
      <c r="S31" s="4"/>
    </row>
    <row r="32" spans="1:19" x14ac:dyDescent="0.35">
      <c r="A32" s="65"/>
      <c r="B32" s="537" t="s">
        <v>279</v>
      </c>
      <c r="C32" s="538"/>
      <c r="D32" s="538"/>
      <c r="E32" s="538"/>
      <c r="F32" s="538"/>
      <c r="G32" s="538"/>
      <c r="H32" s="538"/>
      <c r="I32" s="538"/>
      <c r="J32" s="134"/>
    </row>
    <row r="33" spans="1:10" ht="24" customHeight="1" x14ac:dyDescent="0.35">
      <c r="A33" s="65"/>
      <c r="B33" s="539" t="s">
        <v>308</v>
      </c>
      <c r="C33" s="532"/>
      <c r="D33" s="532"/>
      <c r="E33" s="532"/>
      <c r="F33" s="532"/>
      <c r="G33" s="532"/>
      <c r="H33" s="532"/>
      <c r="I33" s="532"/>
      <c r="J33" s="65"/>
    </row>
    <row r="34" spans="1:10" x14ac:dyDescent="0.35">
      <c r="A34" s="65"/>
      <c r="B34" s="65"/>
      <c r="C34" s="65"/>
      <c r="D34" s="65"/>
      <c r="E34" s="65"/>
      <c r="F34" s="65"/>
      <c r="G34" s="65"/>
      <c r="H34" s="65"/>
      <c r="I34" s="65"/>
      <c r="J34" s="65"/>
    </row>
    <row r="35" spans="1:10" x14ac:dyDescent="0.35">
      <c r="A35" s="65"/>
      <c r="B35" s="538" t="s">
        <v>88</v>
      </c>
      <c r="C35" s="538"/>
      <c r="D35" s="538"/>
      <c r="E35" s="538"/>
      <c r="F35" s="538"/>
      <c r="G35" s="538"/>
      <c r="H35" s="538"/>
      <c r="I35" s="538"/>
      <c r="J35" s="65"/>
    </row>
    <row r="36" spans="1:10" x14ac:dyDescent="0.35">
      <c r="A36" s="65"/>
      <c r="B36" s="561" t="s">
        <v>85</v>
      </c>
      <c r="C36" s="561"/>
      <c r="D36" s="561"/>
      <c r="E36" s="561"/>
      <c r="F36" s="561"/>
      <c r="G36" s="561"/>
      <c r="H36" s="561"/>
      <c r="I36" s="561"/>
      <c r="J36" s="65"/>
    </row>
    <row r="37" spans="1:10" ht="38.5" customHeight="1" x14ac:dyDescent="0.35">
      <c r="A37" s="65"/>
      <c r="B37" s="487" t="s">
        <v>168</v>
      </c>
      <c r="C37" s="575"/>
      <c r="D37" s="575"/>
      <c r="E37" s="575"/>
      <c r="F37" s="575"/>
      <c r="G37" s="575"/>
      <c r="H37" s="575"/>
      <c r="I37" s="488"/>
      <c r="J37" s="65"/>
    </row>
    <row r="38" spans="1:10" x14ac:dyDescent="0.35">
      <c r="A38" s="65"/>
      <c r="B38" s="487" t="s">
        <v>148</v>
      </c>
      <c r="C38" s="575"/>
      <c r="D38" s="575"/>
      <c r="E38" s="575"/>
      <c r="F38" s="575"/>
      <c r="G38" s="575"/>
      <c r="H38" s="575"/>
      <c r="I38" s="488"/>
      <c r="J38" s="65"/>
    </row>
    <row r="39" spans="1:10" x14ac:dyDescent="0.35">
      <c r="A39" s="65"/>
      <c r="B39" s="65"/>
      <c r="C39" s="65"/>
      <c r="D39" s="65"/>
      <c r="E39" s="65"/>
      <c r="F39" s="65"/>
      <c r="G39" s="65"/>
      <c r="H39" s="65"/>
      <c r="I39" s="65"/>
      <c r="J39" s="65"/>
    </row>
    <row r="40" spans="1:10" x14ac:dyDescent="0.35">
      <c r="A40" s="65"/>
      <c r="B40" s="562" t="s">
        <v>229</v>
      </c>
      <c r="C40" s="563"/>
      <c r="D40" s="563"/>
      <c r="E40" s="563"/>
      <c r="F40" s="563"/>
      <c r="G40" s="563"/>
      <c r="H40" s="563"/>
      <c r="I40" s="564"/>
      <c r="J40" s="65"/>
    </row>
    <row r="41" spans="1:10" ht="37.5" customHeight="1" x14ac:dyDescent="0.35">
      <c r="A41" s="65"/>
      <c r="B41" s="555" t="s">
        <v>309</v>
      </c>
      <c r="C41" s="556"/>
      <c r="D41" s="556"/>
      <c r="E41" s="556"/>
      <c r="F41" s="556"/>
      <c r="G41" s="556"/>
      <c r="H41" s="556"/>
      <c r="I41" s="557"/>
      <c r="J41" s="65"/>
    </row>
    <row r="42" spans="1:10" x14ac:dyDescent="0.35">
      <c r="A42" s="65"/>
      <c r="B42" s="65"/>
      <c r="C42" s="65"/>
      <c r="D42" s="65"/>
      <c r="E42" s="65"/>
      <c r="F42" s="65"/>
      <c r="G42" s="65"/>
      <c r="H42" s="65"/>
      <c r="I42" s="65"/>
      <c r="J42" s="65"/>
    </row>
    <row r="43" spans="1:10" x14ac:dyDescent="0.35">
      <c r="B43" s="29" t="s">
        <v>214</v>
      </c>
      <c r="C43" s="558" t="s">
        <v>145</v>
      </c>
      <c r="D43" s="535"/>
      <c r="E43" s="535"/>
      <c r="F43" s="535"/>
      <c r="G43" s="535"/>
      <c r="H43" s="535"/>
      <c r="I43" s="535"/>
    </row>
    <row r="44" spans="1:10" x14ac:dyDescent="0.35">
      <c r="B44" s="29" t="s">
        <v>215</v>
      </c>
      <c r="C44" s="558">
        <v>44707</v>
      </c>
      <c r="D44" s="535"/>
      <c r="E44" s="535"/>
      <c r="F44" s="535"/>
      <c r="G44" s="535"/>
      <c r="H44" s="535"/>
      <c r="I44" s="535"/>
    </row>
    <row r="45" spans="1:10" x14ac:dyDescent="0.35">
      <c r="B45" s="80" t="s">
        <v>216</v>
      </c>
      <c r="C45" s="534" t="s">
        <v>146</v>
      </c>
      <c r="D45" s="535"/>
      <c r="E45" s="535"/>
      <c r="F45" s="535"/>
      <c r="G45" s="535"/>
      <c r="H45" s="535"/>
      <c r="I45" s="535"/>
    </row>
    <row r="46" spans="1:10" x14ac:dyDescent="0.35">
      <c r="B46" s="567" t="s">
        <v>230</v>
      </c>
      <c r="C46" s="536"/>
      <c r="D46" s="535"/>
      <c r="E46" s="535"/>
      <c r="F46" s="535"/>
      <c r="G46" s="535"/>
      <c r="H46" s="535"/>
      <c r="I46" s="535"/>
    </row>
    <row r="47" spans="1:10" x14ac:dyDescent="0.35">
      <c r="B47" s="567"/>
      <c r="C47" s="544"/>
      <c r="D47" s="545"/>
      <c r="E47" s="545"/>
      <c r="F47" s="545"/>
      <c r="G47" s="545"/>
      <c r="H47" s="545"/>
      <c r="I47" s="545"/>
    </row>
    <row r="48" spans="1:10" x14ac:dyDescent="0.35"/>
    <row r="49" x14ac:dyDescent="0.35"/>
    <row r="50" x14ac:dyDescent="0.35"/>
    <row r="51" x14ac:dyDescent="0.35"/>
    <row r="52" x14ac:dyDescent="0.35"/>
    <row r="53" x14ac:dyDescent="0.35"/>
  </sheetData>
  <mergeCells count="17">
    <mergeCell ref="B35:I35"/>
    <mergeCell ref="B36:I36"/>
    <mergeCell ref="B37:I37"/>
    <mergeCell ref="C45:I45"/>
    <mergeCell ref="B46:B47"/>
    <mergeCell ref="C46:I46"/>
    <mergeCell ref="C47:I47"/>
    <mergeCell ref="B38:I38"/>
    <mergeCell ref="B40:I40"/>
    <mergeCell ref="B41:I41"/>
    <mergeCell ref="C43:I43"/>
    <mergeCell ref="C44:I44"/>
    <mergeCell ref="B2:B3"/>
    <mergeCell ref="C2:D2"/>
    <mergeCell ref="C3:D3"/>
    <mergeCell ref="B32:I32"/>
    <mergeCell ref="B33:I33"/>
  </mergeCells>
  <conditionalFormatting sqref="G3">
    <cfRule type="iconSet" priority="4">
      <iconSet iconSet="4TrafficLights" showValue="0">
        <cfvo type="percent" val="0"/>
        <cfvo type="num" val="1"/>
        <cfvo type="num" val="2"/>
        <cfvo type="num" val="3"/>
      </iconSet>
    </cfRule>
  </conditionalFormatting>
  <conditionalFormatting sqref="H3">
    <cfRule type="iconSet" priority="3">
      <iconSet iconSet="4TrafficLights" showValue="0">
        <cfvo type="percent" val="0"/>
        <cfvo type="num" val="1"/>
        <cfvo type="num" val="2"/>
        <cfvo type="num" val="3"/>
      </iconSet>
    </cfRule>
  </conditionalFormatting>
  <conditionalFormatting sqref="G6:G8 I6:I8">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hyperlinks>
    <hyperlink ref="C45" r:id="rId1" xr:uid="{CF36A097-36E8-4318-A97F-B948D4D8BA5D}"/>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Z49"/>
  <sheetViews>
    <sheetView showGridLines="0" workbookViewId="0">
      <selection activeCell="L38" sqref="L38"/>
    </sheetView>
  </sheetViews>
  <sheetFormatPr defaultColWidth="0" defaultRowHeight="15.5" zeroHeight="1" x14ac:dyDescent="0.35"/>
  <cols>
    <col min="1" max="1" width="4.23046875" customWidth="1"/>
    <col min="2" max="2" width="20.84375" customWidth="1"/>
    <col min="3" max="3" width="18.69140625" customWidth="1"/>
    <col min="4" max="4" width="5.69140625" customWidth="1"/>
    <col min="5" max="5" width="6.3046875" customWidth="1"/>
    <col min="6" max="6" width="14.765625" customWidth="1"/>
    <col min="7" max="7" width="10" customWidth="1"/>
    <col min="8" max="8" width="11.23046875" customWidth="1"/>
    <col min="9" max="9" width="10.07421875" customWidth="1"/>
    <col min="10" max="10" width="7.84375" customWidth="1"/>
    <col min="11" max="11" width="7.53515625" customWidth="1"/>
    <col min="12" max="12" width="9.07421875" customWidth="1"/>
    <col min="13" max="13" width="5.07421875" bestFit="1" customWidth="1"/>
    <col min="14" max="14" width="5.07421875" hidden="1" customWidth="1"/>
    <col min="15" max="15" width="10.07421875" hidden="1" customWidth="1"/>
    <col min="16" max="16" width="10.3046875" hidden="1" customWidth="1"/>
    <col min="17" max="17" width="10.84375" hidden="1" customWidth="1"/>
    <col min="18" max="26" width="5.07421875" hidden="1" customWidth="1"/>
    <col min="27" max="16384" width="9.23046875" hidden="1"/>
  </cols>
  <sheetData>
    <row r="1" spans="2:12" s="121" customFormat="1" x14ac:dyDescent="0.35"/>
    <row r="2" spans="2:12" s="121" customFormat="1" ht="26" x14ac:dyDescent="0.35">
      <c r="B2" s="560" t="s">
        <v>13</v>
      </c>
      <c r="C2" s="531" t="s">
        <v>6</v>
      </c>
      <c r="D2" s="531"/>
      <c r="E2" s="107" t="s">
        <v>7</v>
      </c>
      <c r="F2" s="107" t="s">
        <v>44</v>
      </c>
      <c r="G2" s="107" t="s">
        <v>186</v>
      </c>
      <c r="H2" s="107" t="s">
        <v>144</v>
      </c>
      <c r="I2" s="107" t="s">
        <v>49</v>
      </c>
    </row>
    <row r="3" spans="2:12" s="121" customFormat="1" ht="40.5" customHeight="1" x14ac:dyDescent="0.35">
      <c r="B3" s="560"/>
      <c r="C3" s="532" t="s">
        <v>237</v>
      </c>
      <c r="D3" s="532"/>
      <c r="E3" s="88">
        <v>2</v>
      </c>
      <c r="F3" s="37" t="s">
        <v>48</v>
      </c>
      <c r="G3" s="73">
        <f>I7</f>
        <v>2</v>
      </c>
      <c r="H3" s="73">
        <f>I8</f>
        <v>0</v>
      </c>
      <c r="I3" s="88" t="s">
        <v>50</v>
      </c>
    </row>
    <row r="4" spans="2:12" s="121" customFormat="1" x14ac:dyDescent="0.35"/>
    <row r="5" spans="2:12" x14ac:dyDescent="0.35"/>
    <row r="6" spans="2:12" ht="25.5" customHeight="1" x14ac:dyDescent="0.35">
      <c r="G6" s="123"/>
      <c r="H6" s="123" t="s">
        <v>254</v>
      </c>
      <c r="I6" s="123" t="s">
        <v>211</v>
      </c>
    </row>
    <row r="7" spans="2:12" ht="30.65" customHeight="1" x14ac:dyDescent="0.35">
      <c r="G7" s="123" t="s">
        <v>186</v>
      </c>
      <c r="H7" s="127">
        <f>(L12-J12)/J12</f>
        <v>3.8509023175189491E-2</v>
      </c>
      <c r="I7" s="133">
        <f>IF(H7="No data",0,IF(H7&gt;0.05,3,IF(H7&lt;-0.05,1,2)))</f>
        <v>2</v>
      </c>
    </row>
    <row r="8" spans="2:12" ht="29.15" customHeight="1" x14ac:dyDescent="0.35">
      <c r="G8" s="123" t="s">
        <v>144</v>
      </c>
      <c r="H8" s="127" t="s">
        <v>98</v>
      </c>
      <c r="I8" s="133">
        <f>IF(H8="No data",0,IF(H8&gt;0.05,3,IF(H8&lt;-0.05,1,2)))</f>
        <v>0</v>
      </c>
    </row>
    <row r="9" spans="2:12" ht="16" thickBot="1" x14ac:dyDescent="0.4"/>
    <row r="10" spans="2:12" x14ac:dyDescent="0.35">
      <c r="B10" s="3"/>
      <c r="C10" s="3"/>
      <c r="D10" s="3"/>
      <c r="E10" s="3"/>
      <c r="F10" s="3"/>
      <c r="G10" s="140"/>
      <c r="H10" s="194"/>
      <c r="I10" s="260">
        <v>2015</v>
      </c>
      <c r="J10" s="262">
        <v>2016</v>
      </c>
      <c r="K10" s="263">
        <v>2017</v>
      </c>
      <c r="L10" s="264">
        <v>2018</v>
      </c>
    </row>
    <row r="11" spans="2:12" ht="28" customHeight="1" x14ac:dyDescent="0.35">
      <c r="B11" s="3"/>
      <c r="C11" s="3"/>
      <c r="D11" s="3"/>
      <c r="E11" s="3"/>
      <c r="F11" s="3"/>
      <c r="G11" s="580" t="s">
        <v>76</v>
      </c>
      <c r="H11" s="195" t="s">
        <v>77</v>
      </c>
      <c r="I11" s="261">
        <v>131124.16899999999</v>
      </c>
      <c r="J11" s="265">
        <v>192336.47200000001</v>
      </c>
      <c r="K11" s="196">
        <v>202496.614</v>
      </c>
      <c r="L11" s="266">
        <v>195508.08300000001</v>
      </c>
    </row>
    <row r="12" spans="2:12" x14ac:dyDescent="0.35">
      <c r="B12" s="3"/>
      <c r="C12" s="3"/>
      <c r="D12" s="3"/>
      <c r="E12" s="3"/>
      <c r="F12" s="3"/>
      <c r="G12" s="581"/>
      <c r="H12" s="195" t="s">
        <v>83</v>
      </c>
      <c r="I12" s="197">
        <f>I11/I21</f>
        <v>0.26766847471870792</v>
      </c>
      <c r="J12" s="267">
        <f t="shared" ref="J12:L12" si="0">J11/J21</f>
        <v>0.38069544710533426</v>
      </c>
      <c r="K12" s="197">
        <f t="shared" si="0"/>
        <v>0.40114605044219981</v>
      </c>
      <c r="L12" s="268">
        <f t="shared" si="0"/>
        <v>0.3953556569006027</v>
      </c>
    </row>
    <row r="13" spans="2:12" ht="26.15" customHeight="1" x14ac:dyDescent="0.35">
      <c r="B13" s="3"/>
      <c r="C13" s="3"/>
      <c r="D13" s="3"/>
      <c r="E13" s="3"/>
      <c r="F13" s="3"/>
      <c r="G13" s="581"/>
      <c r="H13" s="198" t="s">
        <v>78</v>
      </c>
      <c r="I13" s="261">
        <v>61664.964999999997</v>
      </c>
      <c r="J13" s="265">
        <v>23641.346000000001</v>
      </c>
      <c r="K13" s="196">
        <v>14359.81</v>
      </c>
      <c r="L13" s="266">
        <v>14689.26</v>
      </c>
    </row>
    <row r="14" spans="2:12" x14ac:dyDescent="0.35">
      <c r="B14" s="3"/>
      <c r="C14" s="3"/>
      <c r="D14" s="3"/>
      <c r="E14" s="3"/>
      <c r="F14" s="3"/>
      <c r="G14" s="582"/>
      <c r="H14" s="198" t="s">
        <v>83</v>
      </c>
      <c r="I14" s="197">
        <f>I13/I21</f>
        <v>0.12587890738230348</v>
      </c>
      <c r="J14" s="267">
        <f t="shared" ref="J14:L14" si="1">J13/J21</f>
        <v>4.6793791588534001E-2</v>
      </c>
      <c r="K14" s="197">
        <f t="shared" si="1"/>
        <v>2.8446801913440414E-2</v>
      </c>
      <c r="L14" s="268">
        <f t="shared" si="1"/>
        <v>2.970456232586428E-2</v>
      </c>
    </row>
    <row r="15" spans="2:12" x14ac:dyDescent="0.35">
      <c r="B15" s="3"/>
      <c r="C15" s="3"/>
      <c r="D15" s="3"/>
      <c r="E15" s="3"/>
      <c r="F15" s="3"/>
      <c r="G15" s="580" t="s">
        <v>79</v>
      </c>
      <c r="H15" s="199" t="s">
        <v>79</v>
      </c>
      <c r="I15" s="261">
        <v>189767.29600000003</v>
      </c>
      <c r="J15" s="265">
        <v>198743.15</v>
      </c>
      <c r="K15" s="196">
        <v>195318.679</v>
      </c>
      <c r="L15" s="266">
        <v>191390.22200000001</v>
      </c>
    </row>
    <row r="16" spans="2:12" x14ac:dyDescent="0.35">
      <c r="B16" s="3"/>
      <c r="C16" s="3"/>
      <c r="D16" s="3"/>
      <c r="E16" s="3"/>
      <c r="F16" s="3"/>
      <c r="G16" s="581"/>
      <c r="H16" s="199" t="s">
        <v>83</v>
      </c>
      <c r="I16" s="197">
        <f>I15/I21</f>
        <v>0.38737879568040257</v>
      </c>
      <c r="J16" s="267">
        <f t="shared" ref="J16:L16" si="2">J15/J21</f>
        <v>0.39337631371533377</v>
      </c>
      <c r="K16" s="197">
        <f t="shared" si="2"/>
        <v>0.38692655205799059</v>
      </c>
      <c r="L16" s="268">
        <f t="shared" si="2"/>
        <v>0.3870285349949556</v>
      </c>
    </row>
    <row r="17" spans="1:12" ht="28.5" customHeight="1" x14ac:dyDescent="0.35">
      <c r="B17" s="3"/>
      <c r="C17" s="3"/>
      <c r="D17" s="3"/>
      <c r="E17" s="3"/>
      <c r="F17" s="3"/>
      <c r="G17" s="581"/>
      <c r="H17" s="200" t="s">
        <v>80</v>
      </c>
      <c r="I17" s="261">
        <v>36625.65</v>
      </c>
      <c r="J17" s="265">
        <v>37169.409999999996</v>
      </c>
      <c r="K17" s="196">
        <v>36826.81</v>
      </c>
      <c r="L17" s="266">
        <v>38301.839999999997</v>
      </c>
    </row>
    <row r="18" spans="1:12" x14ac:dyDescent="0.35">
      <c r="B18" s="3"/>
      <c r="C18" s="3"/>
      <c r="D18" s="3"/>
      <c r="E18" s="3"/>
      <c r="F18" s="3"/>
      <c r="G18" s="582"/>
      <c r="H18" s="200" t="s">
        <v>83</v>
      </c>
      <c r="I18" s="197">
        <f>I17/I21</f>
        <v>7.4765254535807554E-2</v>
      </c>
      <c r="J18" s="267">
        <f t="shared" ref="J18:L18" si="3">J17/J21</f>
        <v>7.3570160726414285E-2</v>
      </c>
      <c r="K18" s="197">
        <f t="shared" si="3"/>
        <v>7.2953957550546039E-2</v>
      </c>
      <c r="L18" s="268">
        <f t="shared" si="3"/>
        <v>7.7453826365336403E-2</v>
      </c>
    </row>
    <row r="19" spans="1:12" x14ac:dyDescent="0.35">
      <c r="B19" s="3"/>
      <c r="C19" s="3"/>
      <c r="D19" s="3"/>
      <c r="E19" s="3"/>
      <c r="F19" s="3"/>
      <c r="G19" s="579" t="s">
        <v>81</v>
      </c>
      <c r="H19" s="201" t="s">
        <v>82</v>
      </c>
      <c r="I19" s="261">
        <v>70693.2</v>
      </c>
      <c r="J19" s="265">
        <v>53333.61</v>
      </c>
      <c r="K19" s="196">
        <v>55793.320000000007</v>
      </c>
      <c r="L19" s="266">
        <v>54622.51</v>
      </c>
    </row>
    <row r="20" spans="1:12" x14ac:dyDescent="0.35">
      <c r="B20" s="3"/>
      <c r="C20" s="3"/>
      <c r="D20" s="3"/>
      <c r="E20" s="3"/>
      <c r="F20" s="3"/>
      <c r="G20" s="579"/>
      <c r="H20" s="201" t="s">
        <v>83</v>
      </c>
      <c r="I20" s="197">
        <f>I19/I21</f>
        <v>0.14430856768277833</v>
      </c>
      <c r="J20" s="267">
        <f t="shared" ref="J20:L20" si="4">J19/J21</f>
        <v>0.10556428686438381</v>
      </c>
      <c r="K20" s="197">
        <f t="shared" si="4"/>
        <v>0.11052663803582315</v>
      </c>
      <c r="L20" s="268">
        <f t="shared" si="4"/>
        <v>0.11045741941324103</v>
      </c>
    </row>
    <row r="21" spans="1:12" ht="16" thickBot="1" x14ac:dyDescent="0.4">
      <c r="B21" s="3"/>
      <c r="C21" s="3"/>
      <c r="D21" s="3"/>
      <c r="E21" s="3"/>
      <c r="F21" s="3"/>
      <c r="G21" s="571" t="s">
        <v>39</v>
      </c>
      <c r="H21" s="571"/>
      <c r="I21" s="358">
        <f>SUM(I11,I13,I15,I17,I19)</f>
        <v>489875.28000000009</v>
      </c>
      <c r="J21" s="359">
        <f t="shared" ref="J21:L21" si="5">SUM(J11,J13,J15,J17,J19)</f>
        <v>505223.98799999995</v>
      </c>
      <c r="K21" s="360">
        <f t="shared" si="5"/>
        <v>504795.23300000001</v>
      </c>
      <c r="L21" s="361">
        <f t="shared" si="5"/>
        <v>494511.91500000004</v>
      </c>
    </row>
    <row r="22" spans="1:12" x14ac:dyDescent="0.35">
      <c r="B22" s="3"/>
      <c r="C22" s="3"/>
      <c r="D22" s="3"/>
      <c r="E22" s="3"/>
      <c r="F22" s="3"/>
    </row>
    <row r="23" spans="1:12" x14ac:dyDescent="0.35">
      <c r="B23" s="3"/>
      <c r="C23" s="3"/>
      <c r="D23" s="3"/>
      <c r="E23" s="3"/>
      <c r="F23" s="3"/>
    </row>
    <row r="24" spans="1:12" x14ac:dyDescent="0.35">
      <c r="B24" s="3"/>
      <c r="C24" s="3"/>
      <c r="D24" s="3"/>
      <c r="E24" s="3"/>
      <c r="F24" s="3"/>
    </row>
    <row r="25" spans="1:12" x14ac:dyDescent="0.35">
      <c r="B25" s="3"/>
      <c r="C25" s="3"/>
      <c r="D25" s="3"/>
      <c r="E25" s="3"/>
      <c r="F25" s="3"/>
    </row>
    <row r="26" spans="1:12" x14ac:dyDescent="0.35">
      <c r="B26" s="3"/>
      <c r="C26" s="3"/>
      <c r="D26" s="3"/>
      <c r="E26" s="3"/>
      <c r="F26" s="3"/>
    </row>
    <row r="27" spans="1:12" x14ac:dyDescent="0.35">
      <c r="B27" s="3"/>
      <c r="C27" s="3"/>
      <c r="D27" s="3"/>
      <c r="E27" s="3"/>
      <c r="F27" s="3"/>
    </row>
    <row r="28" spans="1:12" x14ac:dyDescent="0.35">
      <c r="A28" s="65"/>
      <c r="B28" s="537" t="s">
        <v>279</v>
      </c>
      <c r="C28" s="538"/>
      <c r="D28" s="538"/>
      <c r="E28" s="538"/>
      <c r="F28" s="538"/>
      <c r="G28" s="538"/>
      <c r="H28" s="538"/>
      <c r="I28" s="538"/>
      <c r="J28" s="134"/>
    </row>
    <row r="29" spans="1:12" ht="40.5" customHeight="1" x14ac:dyDescent="0.35">
      <c r="A29" s="65"/>
      <c r="B29" s="539" t="s">
        <v>238</v>
      </c>
      <c r="C29" s="532"/>
      <c r="D29" s="532"/>
      <c r="E29" s="532"/>
      <c r="F29" s="532"/>
      <c r="G29" s="532"/>
      <c r="H29" s="532"/>
      <c r="I29" s="532"/>
      <c r="J29" s="65"/>
    </row>
    <row r="30" spans="1:12" x14ac:dyDescent="0.35">
      <c r="A30" s="65"/>
      <c r="B30" s="65"/>
      <c r="C30" s="65"/>
      <c r="D30" s="65"/>
      <c r="E30" s="65"/>
      <c r="F30" s="65"/>
      <c r="G30" s="65"/>
      <c r="H30" s="65"/>
      <c r="I30" s="65"/>
      <c r="J30" s="65"/>
    </row>
    <row r="31" spans="1:12" x14ac:dyDescent="0.35">
      <c r="A31" s="65"/>
      <c r="B31" s="538" t="s">
        <v>88</v>
      </c>
      <c r="C31" s="538"/>
      <c r="D31" s="538"/>
      <c r="E31" s="538"/>
      <c r="F31" s="538"/>
      <c r="G31" s="538"/>
      <c r="H31" s="538"/>
      <c r="I31" s="538"/>
      <c r="J31" s="65"/>
    </row>
    <row r="32" spans="1:12" ht="80.5" customHeight="1" x14ac:dyDescent="0.35">
      <c r="A32" s="65"/>
      <c r="B32" s="561" t="s">
        <v>286</v>
      </c>
      <c r="C32" s="561"/>
      <c r="D32" s="561"/>
      <c r="E32" s="561"/>
      <c r="F32" s="561"/>
      <c r="G32" s="561"/>
      <c r="H32" s="561"/>
      <c r="I32" s="561"/>
      <c r="J32" s="65"/>
    </row>
    <row r="33" spans="1:10" x14ac:dyDescent="0.35">
      <c r="A33" s="65"/>
      <c r="B33" s="487" t="s">
        <v>240</v>
      </c>
      <c r="C33" s="575"/>
      <c r="D33" s="575"/>
      <c r="E33" s="575"/>
      <c r="F33" s="575"/>
      <c r="G33" s="575"/>
      <c r="H33" s="575"/>
      <c r="I33" s="488"/>
      <c r="J33" s="65"/>
    </row>
    <row r="34" spans="1:10" x14ac:dyDescent="0.35">
      <c r="A34" s="65"/>
      <c r="B34" s="491" t="s">
        <v>320</v>
      </c>
      <c r="C34" s="575"/>
      <c r="D34" s="575"/>
      <c r="E34" s="575"/>
      <c r="F34" s="575"/>
      <c r="G34" s="575"/>
      <c r="H34" s="575"/>
      <c r="I34" s="488"/>
      <c r="J34" s="65"/>
    </row>
    <row r="35" spans="1:10" x14ac:dyDescent="0.35">
      <c r="A35" s="65"/>
      <c r="B35" s="65"/>
      <c r="C35" s="65"/>
      <c r="D35" s="65"/>
      <c r="E35" s="65"/>
      <c r="F35" s="65"/>
      <c r="G35" s="65"/>
      <c r="H35" s="65"/>
      <c r="I35" s="65"/>
      <c r="J35" s="65"/>
    </row>
    <row r="36" spans="1:10" x14ac:dyDescent="0.35">
      <c r="A36" s="65"/>
      <c r="B36" s="562" t="s">
        <v>229</v>
      </c>
      <c r="C36" s="563"/>
      <c r="D36" s="563"/>
      <c r="E36" s="563"/>
      <c r="F36" s="563"/>
      <c r="G36" s="563"/>
      <c r="H36" s="563"/>
      <c r="I36" s="564"/>
      <c r="J36" s="65"/>
    </row>
    <row r="37" spans="1:10" ht="28" customHeight="1" x14ac:dyDescent="0.35">
      <c r="A37" s="65"/>
      <c r="B37" s="555" t="s">
        <v>239</v>
      </c>
      <c r="C37" s="556"/>
      <c r="D37" s="556"/>
      <c r="E37" s="556"/>
      <c r="F37" s="556"/>
      <c r="G37" s="556"/>
      <c r="H37" s="556"/>
      <c r="I37" s="557"/>
      <c r="J37" s="65"/>
    </row>
    <row r="38" spans="1:10" x14ac:dyDescent="0.35">
      <c r="A38" s="65"/>
      <c r="B38" s="65"/>
      <c r="C38" s="65"/>
      <c r="D38" s="65"/>
      <c r="E38" s="65"/>
      <c r="F38" s="65"/>
      <c r="G38" s="65"/>
      <c r="H38" s="65"/>
      <c r="I38" s="65"/>
      <c r="J38" s="65"/>
    </row>
    <row r="39" spans="1:10" ht="26.5" customHeight="1" x14ac:dyDescent="0.35">
      <c r="A39" s="65"/>
      <c r="B39" s="29" t="s">
        <v>214</v>
      </c>
      <c r="C39" s="536" t="s">
        <v>241</v>
      </c>
      <c r="D39" s="583"/>
      <c r="E39" s="583"/>
      <c r="F39" s="583"/>
      <c r="G39" s="583"/>
      <c r="H39" s="583"/>
      <c r="I39" s="583"/>
      <c r="J39" s="65"/>
    </row>
    <row r="40" spans="1:10" x14ac:dyDescent="0.35">
      <c r="A40" s="65"/>
      <c r="B40" s="29" t="s">
        <v>215</v>
      </c>
      <c r="C40" s="558">
        <v>43435</v>
      </c>
      <c r="D40" s="535"/>
      <c r="E40" s="535"/>
      <c r="F40" s="535"/>
      <c r="G40" s="535"/>
      <c r="H40" s="535"/>
      <c r="I40" s="535"/>
      <c r="J40" s="65"/>
    </row>
    <row r="41" spans="1:10" x14ac:dyDescent="0.35">
      <c r="A41" s="65"/>
      <c r="B41" s="80" t="s">
        <v>216</v>
      </c>
      <c r="C41" s="536"/>
      <c r="D41" s="535"/>
      <c r="E41" s="535"/>
      <c r="F41" s="535"/>
      <c r="G41" s="535"/>
      <c r="H41" s="535"/>
      <c r="I41" s="535"/>
      <c r="J41" s="65"/>
    </row>
    <row r="42" spans="1:10" ht="27.65" customHeight="1" x14ac:dyDescent="0.35">
      <c r="A42" s="65"/>
      <c r="B42" s="576" t="s">
        <v>230</v>
      </c>
      <c r="C42" s="536"/>
      <c r="D42" s="535"/>
      <c r="E42" s="535"/>
      <c r="F42" s="535"/>
      <c r="G42" s="535"/>
      <c r="H42" s="535"/>
      <c r="I42" s="535"/>
      <c r="J42" s="65"/>
    </row>
    <row r="43" spans="1:10" x14ac:dyDescent="0.35">
      <c r="A43" s="65"/>
      <c r="B43" s="576"/>
      <c r="C43" s="577"/>
      <c r="D43" s="535"/>
      <c r="E43" s="535"/>
      <c r="F43" s="535"/>
      <c r="G43" s="535"/>
      <c r="H43" s="535"/>
      <c r="I43" s="535"/>
      <c r="J43" s="65"/>
    </row>
    <row r="44" spans="1:10" x14ac:dyDescent="0.35">
      <c r="A44" s="65"/>
      <c r="B44" s="576"/>
      <c r="C44" s="578"/>
      <c r="D44" s="578"/>
      <c r="E44" s="578"/>
      <c r="F44" s="578"/>
      <c r="G44" s="578"/>
      <c r="H44" s="578"/>
      <c r="I44" s="578"/>
      <c r="J44" s="65"/>
    </row>
    <row r="45" spans="1:10" x14ac:dyDescent="0.35"/>
    <row r="49" spans="2:11" hidden="1" x14ac:dyDescent="0.35">
      <c r="B49" s="14"/>
      <c r="C49" s="14"/>
      <c r="D49" s="14"/>
      <c r="E49" s="14"/>
      <c r="F49" s="14"/>
      <c r="G49" s="14"/>
      <c r="H49" s="14"/>
      <c r="I49" s="14"/>
      <c r="J49" s="14"/>
      <c r="K49" s="14"/>
    </row>
  </sheetData>
  <mergeCells count="22">
    <mergeCell ref="B42:B44"/>
    <mergeCell ref="C42:I42"/>
    <mergeCell ref="C43:I43"/>
    <mergeCell ref="C44:I44"/>
    <mergeCell ref="G11:G14"/>
    <mergeCell ref="G15:G18"/>
    <mergeCell ref="B33:I33"/>
    <mergeCell ref="B36:I36"/>
    <mergeCell ref="B37:I37"/>
    <mergeCell ref="C39:I39"/>
    <mergeCell ref="C40:I40"/>
    <mergeCell ref="C41:I41"/>
    <mergeCell ref="B29:I29"/>
    <mergeCell ref="B31:I31"/>
    <mergeCell ref="B32:I32"/>
    <mergeCell ref="B28:I28"/>
    <mergeCell ref="B34:I34"/>
    <mergeCell ref="B2:B3"/>
    <mergeCell ref="C2:D2"/>
    <mergeCell ref="C3:D3"/>
    <mergeCell ref="G19:G20"/>
    <mergeCell ref="G21:H21"/>
  </mergeCells>
  <phoneticPr fontId="21" type="noConversion"/>
  <conditionalFormatting sqref="G3">
    <cfRule type="iconSet" priority="4">
      <iconSet iconSet="4TrafficLights" showValue="0">
        <cfvo type="percent" val="0"/>
        <cfvo type="num" val="1"/>
        <cfvo type="num" val="2"/>
        <cfvo type="num" val="3"/>
      </iconSet>
    </cfRule>
  </conditionalFormatting>
  <conditionalFormatting sqref="H3">
    <cfRule type="iconSet" priority="3">
      <iconSet iconSet="4TrafficLights" showValue="0">
        <cfvo type="percent" val="0"/>
        <cfvo type="num" val="1"/>
        <cfvo type="num" val="2"/>
        <cfvo type="num" val="3"/>
      </iconSet>
    </cfRule>
  </conditionalFormatting>
  <conditionalFormatting sqref="G6:G8 I6:I8">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F58"/>
  <sheetViews>
    <sheetView showGridLines="0" workbookViewId="0">
      <selection activeCell="H24" sqref="H24"/>
    </sheetView>
  </sheetViews>
  <sheetFormatPr defaultColWidth="0" defaultRowHeight="15.5" zeroHeight="1" x14ac:dyDescent="0.35"/>
  <cols>
    <col min="1" max="1" width="4" customWidth="1"/>
    <col min="2" max="2" width="20.3046875" customWidth="1"/>
    <col min="3" max="3" width="28.07421875" customWidth="1"/>
    <col min="4" max="4" width="12.07421875" customWidth="1"/>
    <col min="5" max="6" width="11" bestFit="1" customWidth="1"/>
    <col min="7" max="7" width="19.53515625" customWidth="1"/>
    <col min="8" max="8" width="13.84375" customWidth="1"/>
    <col min="9" max="9" width="15" customWidth="1"/>
    <col min="10" max="11" width="7.69140625" bestFit="1" customWidth="1"/>
    <col min="12" max="12" width="8.4609375" bestFit="1" customWidth="1"/>
    <col min="13" max="13" width="11.69140625" hidden="1" customWidth="1"/>
    <col min="14" max="14" width="10" hidden="1" customWidth="1"/>
    <col min="15" max="15" width="7.69140625" hidden="1" customWidth="1"/>
    <col min="16" max="16" width="8.4609375" hidden="1" customWidth="1"/>
    <col min="17" max="18" width="7.69140625" hidden="1" customWidth="1"/>
    <col min="19" max="19" width="8.4609375" hidden="1" customWidth="1"/>
    <col min="20" max="20" width="5.07421875" hidden="1" customWidth="1"/>
    <col min="21" max="21" width="5.69140625" hidden="1" customWidth="1"/>
    <col min="22" max="22" width="5.3046875" hidden="1" customWidth="1"/>
    <col min="23" max="23" width="11.84375" hidden="1" customWidth="1"/>
    <col min="24" max="24" width="11.69140625" hidden="1" customWidth="1"/>
    <col min="25" max="26" width="5.07421875" hidden="1" customWidth="1"/>
    <col min="27" max="32" width="5.23046875" hidden="1" customWidth="1"/>
    <col min="33" max="16384" width="9.23046875" hidden="1"/>
  </cols>
  <sheetData>
    <row r="1" spans="2:11" s="121" customFormat="1" x14ac:dyDescent="0.35"/>
    <row r="2" spans="2:11" s="121" customFormat="1" ht="39" x14ac:dyDescent="0.35">
      <c r="B2" s="560" t="s">
        <v>38</v>
      </c>
      <c r="C2" s="531" t="s">
        <v>6</v>
      </c>
      <c r="D2" s="531"/>
      <c r="E2" s="107" t="s">
        <v>7</v>
      </c>
      <c r="F2" s="107" t="s">
        <v>44</v>
      </c>
      <c r="G2" s="107" t="s">
        <v>186</v>
      </c>
      <c r="H2" s="107" t="s">
        <v>144</v>
      </c>
      <c r="I2" s="107" t="s">
        <v>49</v>
      </c>
    </row>
    <row r="3" spans="2:11" s="121" customFormat="1" ht="27.65" customHeight="1" x14ac:dyDescent="0.35">
      <c r="B3" s="560"/>
      <c r="C3" s="532" t="s">
        <v>163</v>
      </c>
      <c r="D3" s="532"/>
      <c r="E3" s="88">
        <v>2</v>
      </c>
      <c r="F3" s="37" t="s">
        <v>48</v>
      </c>
      <c r="G3" s="73">
        <f>I7</f>
        <v>3</v>
      </c>
      <c r="H3" s="73">
        <f>I8</f>
        <v>0</v>
      </c>
      <c r="I3" s="88" t="s">
        <v>50</v>
      </c>
    </row>
    <row r="4" spans="2:11" s="121" customFormat="1" x14ac:dyDescent="0.35"/>
    <row r="5" spans="2:11" x14ac:dyDescent="0.35"/>
    <row r="6" spans="2:11" x14ac:dyDescent="0.35">
      <c r="G6" s="123"/>
      <c r="H6" s="123" t="s">
        <v>254</v>
      </c>
      <c r="I6" s="123" t="s">
        <v>211</v>
      </c>
    </row>
    <row r="7" spans="2:11" x14ac:dyDescent="0.35">
      <c r="G7" s="123" t="s">
        <v>186</v>
      </c>
      <c r="H7" s="127">
        <f>(I15-I12)/I12</f>
        <v>0.1249013036244755</v>
      </c>
      <c r="I7" s="133">
        <f>IF(H7="No data",0,IF(H7&gt;0.05,3,IF(H7&lt;-0.05,1,2)))</f>
        <v>3</v>
      </c>
    </row>
    <row r="8" spans="2:11" x14ac:dyDescent="0.35">
      <c r="G8" s="123" t="s">
        <v>144</v>
      </c>
      <c r="H8" s="127" t="s">
        <v>98</v>
      </c>
      <c r="I8" s="133">
        <f>IF(H8="No data",0,IF(H8&gt;0.05,3,IF(H8&lt;-0.05,1,2)))</f>
        <v>0</v>
      </c>
    </row>
    <row r="9" spans="2:11" x14ac:dyDescent="0.35">
      <c r="C9" s="25"/>
      <c r="D9" s="30"/>
    </row>
    <row r="10" spans="2:11" x14ac:dyDescent="0.35">
      <c r="C10" s="24"/>
      <c r="D10" s="30"/>
      <c r="G10" s="186"/>
      <c r="H10" s="66"/>
      <c r="I10" s="66"/>
      <c r="J10" s="66"/>
      <c r="K10" s="66"/>
    </row>
    <row r="11" spans="2:11" ht="65.5" thickBot="1" x14ac:dyDescent="0.4">
      <c r="G11" s="236" t="s">
        <v>67</v>
      </c>
      <c r="H11" s="269" t="s">
        <v>284</v>
      </c>
      <c r="I11" s="269" t="s">
        <v>115</v>
      </c>
      <c r="J11" s="187"/>
      <c r="K11" s="187"/>
    </row>
    <row r="12" spans="2:11" x14ac:dyDescent="0.35">
      <c r="G12" s="238">
        <v>2016</v>
      </c>
      <c r="H12" s="355">
        <v>106450.85000000002</v>
      </c>
      <c r="I12" s="270">
        <v>0.42549804048025303</v>
      </c>
      <c r="J12" s="3"/>
      <c r="K12" s="3"/>
    </row>
    <row r="13" spans="2:11" x14ac:dyDescent="0.35">
      <c r="G13" s="241">
        <v>2017</v>
      </c>
      <c r="H13" s="356">
        <v>129369.46899999998</v>
      </c>
      <c r="I13" s="271">
        <v>0.49246071975837291</v>
      </c>
      <c r="J13" s="188"/>
      <c r="K13" s="188"/>
    </row>
    <row r="14" spans="2:11" x14ac:dyDescent="0.35">
      <c r="C14" s="3"/>
      <c r="D14" s="3"/>
      <c r="E14" s="3"/>
      <c r="F14" s="3"/>
      <c r="G14" s="241">
        <v>2018</v>
      </c>
      <c r="H14" s="356">
        <v>127977.43599999999</v>
      </c>
      <c r="I14" s="271">
        <v>0.48029687099609703</v>
      </c>
      <c r="J14" s="66"/>
      <c r="K14" s="66"/>
    </row>
    <row r="15" spans="2:11" ht="16" thickBot="1" x14ac:dyDescent="0.4">
      <c r="C15" s="3"/>
      <c r="D15" s="3"/>
      <c r="E15" s="3"/>
      <c r="F15" s="3"/>
      <c r="G15" s="244">
        <v>2019</v>
      </c>
      <c r="H15" s="357">
        <v>144479.11300000001</v>
      </c>
      <c r="I15" s="272">
        <v>0.47864330042589648</v>
      </c>
      <c r="J15" s="66"/>
      <c r="K15" s="66"/>
    </row>
    <row r="16" spans="2:11" x14ac:dyDescent="0.35">
      <c r="C16" s="3"/>
      <c r="D16" s="3"/>
      <c r="E16" s="3"/>
      <c r="F16" s="3"/>
      <c r="G16" s="189"/>
      <c r="H16" s="66"/>
      <c r="I16" s="66"/>
      <c r="J16" s="66"/>
      <c r="K16" s="66"/>
    </row>
    <row r="17" spans="3:11" x14ac:dyDescent="0.35">
      <c r="C17" s="3"/>
      <c r="D17" s="3"/>
      <c r="E17" s="3"/>
      <c r="F17" s="3"/>
      <c r="G17" s="189"/>
      <c r="H17" s="66"/>
      <c r="I17" s="66"/>
      <c r="J17" s="66"/>
      <c r="K17" s="66"/>
    </row>
    <row r="18" spans="3:11" x14ac:dyDescent="0.35">
      <c r="C18" s="3"/>
      <c r="D18" s="3"/>
      <c r="E18" s="3"/>
      <c r="F18" s="3"/>
      <c r="G18" s="189"/>
      <c r="H18" s="66"/>
      <c r="I18" s="66"/>
      <c r="J18" s="66"/>
      <c r="K18" s="66"/>
    </row>
    <row r="19" spans="3:11" x14ac:dyDescent="0.35">
      <c r="C19" s="3"/>
      <c r="D19" s="3"/>
      <c r="E19" s="3"/>
      <c r="F19" s="3"/>
      <c r="G19" s="189"/>
      <c r="H19" s="66"/>
      <c r="I19" s="66"/>
      <c r="J19" s="66"/>
      <c r="K19" s="66"/>
    </row>
    <row r="20" spans="3:11" x14ac:dyDescent="0.35">
      <c r="C20" s="3"/>
      <c r="D20" s="3"/>
      <c r="E20" s="3"/>
      <c r="F20" s="3"/>
      <c r="G20" s="189"/>
      <c r="H20" s="66"/>
      <c r="I20" s="66"/>
      <c r="J20" s="66"/>
      <c r="K20" s="66"/>
    </row>
    <row r="21" spans="3:11" x14ac:dyDescent="0.35">
      <c r="C21" s="3"/>
      <c r="D21" s="3"/>
      <c r="E21" s="3"/>
      <c r="F21" s="3"/>
      <c r="G21" s="189"/>
      <c r="H21" s="66"/>
      <c r="I21" s="66"/>
      <c r="J21" s="66"/>
      <c r="K21" s="66"/>
    </row>
    <row r="22" spans="3:11" x14ac:dyDescent="0.35">
      <c r="C22" s="3"/>
      <c r="D22" s="3"/>
      <c r="E22" s="3"/>
      <c r="F22" s="3"/>
      <c r="G22" s="189"/>
      <c r="H22" s="66"/>
      <c r="I22" s="66"/>
      <c r="J22" s="66"/>
      <c r="K22" s="66"/>
    </row>
    <row r="23" spans="3:11" x14ac:dyDescent="0.35">
      <c r="C23" s="3"/>
      <c r="D23" s="3"/>
      <c r="E23" s="3"/>
      <c r="F23" s="3"/>
      <c r="G23" s="189"/>
      <c r="H23" s="66"/>
      <c r="I23" s="66"/>
      <c r="J23" s="66"/>
      <c r="K23" s="66"/>
    </row>
    <row r="24" spans="3:11" ht="25" customHeight="1" x14ac:dyDescent="0.35">
      <c r="C24" s="3"/>
      <c r="D24" s="3"/>
      <c r="E24" s="3"/>
      <c r="F24" s="3"/>
      <c r="G24" s="189"/>
      <c r="H24" s="66"/>
      <c r="I24" s="66"/>
      <c r="J24" s="66"/>
      <c r="K24" s="66"/>
    </row>
    <row r="25" spans="3:11" x14ac:dyDescent="0.35">
      <c r="C25" s="3"/>
      <c r="D25" s="3"/>
      <c r="E25" s="3"/>
      <c r="F25" s="3"/>
      <c r="G25" s="189"/>
      <c r="H25" s="66"/>
      <c r="I25" s="66"/>
      <c r="J25" s="66"/>
      <c r="K25" s="66"/>
    </row>
    <row r="26" spans="3:11" x14ac:dyDescent="0.35">
      <c r="C26" s="3"/>
      <c r="D26" s="3"/>
      <c r="E26" s="3"/>
      <c r="F26" s="3"/>
      <c r="G26" s="189"/>
      <c r="H26" s="66"/>
      <c r="I26" s="66"/>
      <c r="J26" s="66"/>
      <c r="K26" s="66"/>
    </row>
    <row r="27" spans="3:11" x14ac:dyDescent="0.35">
      <c r="C27" s="3"/>
      <c r="D27" s="3"/>
      <c r="E27" s="3"/>
      <c r="F27" s="3"/>
      <c r="G27" s="189"/>
      <c r="H27" s="66"/>
      <c r="I27" s="66"/>
      <c r="J27" s="66"/>
      <c r="K27" s="66"/>
    </row>
    <row r="28" spans="3:11" x14ac:dyDescent="0.35">
      <c r="C28" s="3"/>
      <c r="D28" s="3"/>
      <c r="E28" s="3"/>
      <c r="F28" s="3"/>
      <c r="G28" s="189"/>
      <c r="H28" s="66"/>
      <c r="I28" s="66"/>
      <c r="J28" s="66"/>
      <c r="K28" s="66"/>
    </row>
    <row r="29" spans="3:11" ht="15.65" customHeight="1" x14ac:dyDescent="0.35">
      <c r="C29" s="3"/>
      <c r="D29" s="3"/>
      <c r="E29" s="3"/>
      <c r="F29" s="3"/>
      <c r="G29" s="189"/>
      <c r="H29" s="66"/>
      <c r="I29" s="66"/>
      <c r="J29" s="66"/>
      <c r="K29" s="66"/>
    </row>
    <row r="30" spans="3:11" ht="15.65" customHeight="1" x14ac:dyDescent="0.35">
      <c r="C30" s="3"/>
      <c r="D30" s="3"/>
      <c r="E30" s="3"/>
      <c r="F30" s="3"/>
      <c r="G30" s="189"/>
      <c r="H30" s="66"/>
      <c r="I30" s="66"/>
      <c r="J30" s="66"/>
      <c r="K30" s="66"/>
    </row>
    <row r="31" spans="3:11" x14ac:dyDescent="0.35">
      <c r="C31" s="3"/>
      <c r="D31" s="3"/>
      <c r="E31" s="3"/>
      <c r="F31" s="3"/>
      <c r="G31" s="189"/>
      <c r="H31" s="66"/>
      <c r="I31" s="66"/>
      <c r="J31" s="66"/>
      <c r="K31" s="66"/>
    </row>
    <row r="32" spans="3:11" x14ac:dyDescent="0.35">
      <c r="C32" s="3"/>
      <c r="D32" s="3"/>
      <c r="E32" s="3"/>
      <c r="F32" s="3"/>
      <c r="G32" s="189"/>
      <c r="H32" s="66"/>
      <c r="I32" s="66"/>
      <c r="J32" s="66"/>
      <c r="K32" s="66"/>
    </row>
    <row r="33" spans="1:11" x14ac:dyDescent="0.35">
      <c r="C33" s="3"/>
      <c r="D33" s="3"/>
      <c r="E33" s="3"/>
      <c r="F33" s="3"/>
      <c r="G33" s="189"/>
      <c r="H33" s="66"/>
      <c r="I33" s="66"/>
      <c r="J33" s="66"/>
      <c r="K33" s="66"/>
    </row>
    <row r="34" spans="1:11" x14ac:dyDescent="0.35">
      <c r="C34" s="3"/>
      <c r="D34" s="3"/>
      <c r="E34" s="3"/>
      <c r="F34" s="3"/>
      <c r="G34" s="189"/>
      <c r="H34" s="66"/>
      <c r="I34" s="66"/>
      <c r="J34" s="66"/>
      <c r="K34" s="66"/>
    </row>
    <row r="35" spans="1:11" x14ac:dyDescent="0.35">
      <c r="C35" s="3"/>
      <c r="D35" s="3"/>
      <c r="E35" s="3"/>
      <c r="F35" s="3"/>
      <c r="G35" s="190"/>
      <c r="H35" s="191"/>
      <c r="I35" s="191"/>
      <c r="J35" s="191"/>
      <c r="K35" s="191"/>
    </row>
    <row r="36" spans="1:11" x14ac:dyDescent="0.35">
      <c r="C36" s="3"/>
      <c r="D36" s="3"/>
      <c r="E36" s="3"/>
      <c r="F36" s="3"/>
      <c r="G36" s="3"/>
      <c r="K36" s="20"/>
    </row>
    <row r="37" spans="1:11" x14ac:dyDescent="0.35">
      <c r="C37" s="3"/>
      <c r="D37" s="3"/>
      <c r="E37" s="3"/>
      <c r="F37" s="3"/>
      <c r="K37" s="20"/>
    </row>
    <row r="38" spans="1:11" x14ac:dyDescent="0.35">
      <c r="C38" s="3"/>
      <c r="D38" s="3"/>
      <c r="E38" s="3"/>
      <c r="F38" s="3"/>
      <c r="K38" s="20"/>
    </row>
    <row r="39" spans="1:11" x14ac:dyDescent="0.35">
      <c r="C39" s="3"/>
      <c r="D39" s="3"/>
      <c r="E39" s="3"/>
      <c r="F39" s="3"/>
      <c r="G39" s="3"/>
      <c r="K39" s="20"/>
    </row>
    <row r="40" spans="1:11" x14ac:dyDescent="0.35">
      <c r="A40" s="65"/>
      <c r="B40" s="537" t="s">
        <v>279</v>
      </c>
      <c r="C40" s="538"/>
      <c r="D40" s="538"/>
      <c r="E40" s="538"/>
      <c r="F40" s="538"/>
      <c r="G40" s="538"/>
      <c r="H40" s="538"/>
      <c r="I40" s="538"/>
      <c r="J40" s="134"/>
    </row>
    <row r="41" spans="1:11" ht="26.5" customHeight="1" x14ac:dyDescent="0.35">
      <c r="A41" s="65"/>
      <c r="B41" s="539" t="s">
        <v>242</v>
      </c>
      <c r="C41" s="532"/>
      <c r="D41" s="532"/>
      <c r="E41" s="532"/>
      <c r="F41" s="532"/>
      <c r="G41" s="532"/>
      <c r="H41" s="532"/>
      <c r="I41" s="532"/>
      <c r="J41" s="65"/>
    </row>
    <row r="42" spans="1:11" x14ac:dyDescent="0.35">
      <c r="A42" s="65"/>
      <c r="B42" s="65"/>
      <c r="C42" s="65"/>
      <c r="D42" s="65"/>
      <c r="E42" s="65"/>
      <c r="F42" s="65"/>
      <c r="G42" s="65"/>
      <c r="H42" s="65"/>
      <c r="I42" s="65"/>
      <c r="J42" s="65"/>
    </row>
    <row r="43" spans="1:11" x14ac:dyDescent="0.35">
      <c r="A43" s="65"/>
      <c r="B43" s="538" t="s">
        <v>88</v>
      </c>
      <c r="C43" s="538"/>
      <c r="D43" s="538"/>
      <c r="E43" s="538"/>
      <c r="F43" s="538"/>
      <c r="G43" s="538"/>
      <c r="H43" s="538"/>
      <c r="I43" s="538"/>
      <c r="J43" s="65"/>
    </row>
    <row r="44" spans="1:11" ht="28" customHeight="1" x14ac:dyDescent="0.35">
      <c r="A44" s="65"/>
      <c r="B44" s="487" t="s">
        <v>87</v>
      </c>
      <c r="C44" s="575"/>
      <c r="D44" s="575"/>
      <c r="E44" s="575"/>
      <c r="F44" s="575"/>
      <c r="G44" s="575"/>
      <c r="H44" s="575"/>
      <c r="I44" s="488"/>
      <c r="J44" s="65"/>
    </row>
    <row r="45" spans="1:11" x14ac:dyDescent="0.35">
      <c r="A45" s="65"/>
      <c r="B45" s="487" t="s">
        <v>285</v>
      </c>
      <c r="C45" s="575"/>
      <c r="D45" s="575"/>
      <c r="E45" s="575"/>
      <c r="F45" s="575"/>
      <c r="G45" s="575"/>
      <c r="H45" s="575"/>
      <c r="I45" s="488"/>
      <c r="J45" s="65"/>
    </row>
    <row r="46" spans="1:11" x14ac:dyDescent="0.35">
      <c r="A46" s="65"/>
      <c r="B46" s="65"/>
      <c r="C46" s="65"/>
      <c r="D46" s="65"/>
      <c r="E46" s="65"/>
      <c r="F46" s="65"/>
      <c r="G46" s="65"/>
      <c r="H46" s="65"/>
      <c r="I46" s="65"/>
      <c r="J46" s="65"/>
    </row>
    <row r="47" spans="1:11" x14ac:dyDescent="0.35">
      <c r="A47" s="65"/>
      <c r="B47" s="562" t="s">
        <v>229</v>
      </c>
      <c r="C47" s="563"/>
      <c r="D47" s="563"/>
      <c r="E47" s="563"/>
      <c r="F47" s="563"/>
      <c r="G47" s="563"/>
      <c r="H47" s="563"/>
      <c r="I47" s="564"/>
      <c r="J47" s="65"/>
    </row>
    <row r="48" spans="1:11" x14ac:dyDescent="0.35">
      <c r="A48" s="65"/>
      <c r="B48" s="555" t="s">
        <v>243</v>
      </c>
      <c r="C48" s="556"/>
      <c r="D48" s="556"/>
      <c r="E48" s="556"/>
      <c r="F48" s="556"/>
      <c r="G48" s="556"/>
      <c r="H48" s="556"/>
      <c r="I48" s="557"/>
      <c r="J48" s="65"/>
    </row>
    <row r="49" spans="1:12" x14ac:dyDescent="0.35">
      <c r="A49" s="65"/>
      <c r="B49" s="65"/>
      <c r="C49" s="65"/>
      <c r="D49" s="65"/>
      <c r="E49" s="65"/>
      <c r="F49" s="65"/>
      <c r="G49" s="65"/>
      <c r="H49" s="65"/>
      <c r="I49" s="65"/>
      <c r="J49" s="65"/>
    </row>
    <row r="50" spans="1:12" x14ac:dyDescent="0.35">
      <c r="B50" s="29" t="s">
        <v>214</v>
      </c>
      <c r="C50" s="558" t="s">
        <v>244</v>
      </c>
      <c r="D50" s="535"/>
      <c r="E50" s="535"/>
      <c r="F50" s="535"/>
      <c r="G50" s="535"/>
      <c r="H50" s="535"/>
      <c r="I50" s="535"/>
    </row>
    <row r="51" spans="1:12" x14ac:dyDescent="0.35">
      <c r="B51" s="29" t="s">
        <v>215</v>
      </c>
      <c r="C51" s="558" t="s">
        <v>99</v>
      </c>
      <c r="D51" s="535"/>
      <c r="E51" s="535"/>
      <c r="F51" s="535"/>
      <c r="G51" s="535"/>
      <c r="H51" s="535"/>
      <c r="I51" s="535"/>
    </row>
    <row r="52" spans="1:12" x14ac:dyDescent="0.35">
      <c r="B52" s="80" t="s">
        <v>216</v>
      </c>
      <c r="C52" s="536" t="s">
        <v>99</v>
      </c>
      <c r="D52" s="535"/>
      <c r="E52" s="535"/>
      <c r="F52" s="535"/>
      <c r="G52" s="535"/>
      <c r="H52" s="535"/>
      <c r="I52" s="535"/>
    </row>
    <row r="53" spans="1:12" x14ac:dyDescent="0.35">
      <c r="B53" s="567" t="s">
        <v>230</v>
      </c>
      <c r="C53" s="536"/>
      <c r="D53" s="535"/>
      <c r="E53" s="535"/>
      <c r="F53" s="535"/>
      <c r="G53" s="535"/>
      <c r="H53" s="535"/>
      <c r="I53" s="535"/>
    </row>
    <row r="54" spans="1:12" x14ac:dyDescent="0.35">
      <c r="B54" s="567"/>
      <c r="C54" s="544"/>
      <c r="D54" s="545"/>
      <c r="E54" s="545"/>
      <c r="F54" s="545"/>
      <c r="G54" s="545"/>
      <c r="H54" s="545"/>
      <c r="I54" s="545"/>
    </row>
    <row r="55" spans="1:12" x14ac:dyDescent="0.35">
      <c r="K55" s="20"/>
      <c r="L55" s="40"/>
    </row>
    <row r="56" spans="1:12" x14ac:dyDescent="0.35"/>
    <row r="57" spans="1:12" x14ac:dyDescent="0.35"/>
    <row r="58" spans="1:12" x14ac:dyDescent="0.35"/>
  </sheetData>
  <mergeCells count="16">
    <mergeCell ref="C50:I50"/>
    <mergeCell ref="C51:I51"/>
    <mergeCell ref="C52:I52"/>
    <mergeCell ref="B53:B54"/>
    <mergeCell ref="C53:I53"/>
    <mergeCell ref="C54:I54"/>
    <mergeCell ref="B43:I43"/>
    <mergeCell ref="B44:I44"/>
    <mergeCell ref="B45:I45"/>
    <mergeCell ref="B47:I47"/>
    <mergeCell ref="B48:I48"/>
    <mergeCell ref="C2:D2"/>
    <mergeCell ref="C3:D3"/>
    <mergeCell ref="B2:B3"/>
    <mergeCell ref="B40:I40"/>
    <mergeCell ref="B41:I41"/>
  </mergeCells>
  <phoneticPr fontId="21" type="noConversion"/>
  <conditionalFormatting sqref="D9:D10">
    <cfRule type="iconSet" priority="53">
      <iconSet iconSet="4TrafficLights" showValue="0">
        <cfvo type="percent" val="0"/>
        <cfvo type="num" val="1"/>
        <cfvo type="num" val="2"/>
        <cfvo type="num" val="3"/>
      </iconSet>
    </cfRule>
  </conditionalFormatting>
  <conditionalFormatting sqref="G3">
    <cfRule type="iconSet" priority="4">
      <iconSet iconSet="4TrafficLights" showValue="0">
        <cfvo type="percent" val="0"/>
        <cfvo type="num" val="1"/>
        <cfvo type="num" val="2"/>
        <cfvo type="num" val="3"/>
      </iconSet>
    </cfRule>
  </conditionalFormatting>
  <conditionalFormatting sqref="H3">
    <cfRule type="iconSet" priority="3">
      <iconSet iconSet="4TrafficLights" showValue="0">
        <cfvo type="percent" val="0"/>
        <cfvo type="num" val="1"/>
        <cfvo type="num" val="2"/>
        <cfvo type="num" val="3"/>
      </iconSet>
    </cfRule>
  </conditionalFormatting>
  <conditionalFormatting sqref="G6:G8 I6:I8">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XFC41"/>
  <sheetViews>
    <sheetView showGridLines="0" workbookViewId="0">
      <selection activeCell="G24" sqref="G24"/>
    </sheetView>
  </sheetViews>
  <sheetFormatPr defaultColWidth="0" defaultRowHeight="15.5" zeroHeight="1" x14ac:dyDescent="0.35"/>
  <cols>
    <col min="1" max="1" width="4.23046875" customWidth="1"/>
    <col min="2" max="2" width="18.69140625" customWidth="1"/>
    <col min="3" max="3" width="19" customWidth="1"/>
    <col min="4" max="4" width="8.4609375" bestFit="1" customWidth="1"/>
    <col min="5" max="5" width="8.765625" customWidth="1"/>
    <col min="6" max="6" width="14" customWidth="1"/>
    <col min="7" max="7" width="16.07421875" customWidth="1"/>
    <col min="8" max="8" width="10.3046875" customWidth="1"/>
    <col min="9" max="9" width="12.3046875" customWidth="1"/>
    <col min="10" max="10" width="10" customWidth="1"/>
    <col min="11" max="11" width="10.84375" customWidth="1"/>
    <col min="12" max="12" width="9.07421875" customWidth="1"/>
    <col min="13" max="13" width="7.84375" customWidth="1"/>
    <col min="14" max="14" width="10.23046875" hidden="1" customWidth="1"/>
    <col min="15" max="15" width="6.69140625" hidden="1" customWidth="1"/>
    <col min="16" max="16" width="7.69140625" hidden="1" customWidth="1"/>
    <col min="17" max="28" width="5.07421875" hidden="1" customWidth="1"/>
    <col min="29" max="16383" width="9.23046875" hidden="1" customWidth="1"/>
    <col min="16384" max="16384" width="13" hidden="1" customWidth="1"/>
  </cols>
  <sheetData>
    <row r="1" spans="2:13" s="121" customFormat="1" x14ac:dyDescent="0.35"/>
    <row r="2" spans="2:13" s="121" customFormat="1" ht="26" x14ac:dyDescent="0.35">
      <c r="B2" s="560" t="s">
        <v>173</v>
      </c>
      <c r="C2" s="531" t="s">
        <v>6</v>
      </c>
      <c r="D2" s="531"/>
      <c r="E2" s="107" t="s">
        <v>7</v>
      </c>
      <c r="F2" s="107" t="s">
        <v>44</v>
      </c>
      <c r="G2" s="107" t="s">
        <v>186</v>
      </c>
      <c r="H2" s="107" t="s">
        <v>144</v>
      </c>
      <c r="I2" s="107" t="s">
        <v>49</v>
      </c>
    </row>
    <row r="3" spans="2:13" s="121" customFormat="1" ht="34.5" customHeight="1" x14ac:dyDescent="0.35">
      <c r="B3" s="560"/>
      <c r="C3" s="532" t="s">
        <v>245</v>
      </c>
      <c r="D3" s="532"/>
      <c r="E3" s="88">
        <v>2</v>
      </c>
      <c r="F3" s="37" t="s">
        <v>48</v>
      </c>
      <c r="G3" s="73">
        <f>I7</f>
        <v>3</v>
      </c>
      <c r="H3" s="73">
        <f>I8</f>
        <v>0</v>
      </c>
      <c r="I3" s="88" t="s">
        <v>50</v>
      </c>
    </row>
    <row r="4" spans="2:13" s="121" customFormat="1" x14ac:dyDescent="0.35"/>
    <row r="5" spans="2:13" x14ac:dyDescent="0.35"/>
    <row r="6" spans="2:13" x14ac:dyDescent="0.35">
      <c r="G6" s="123"/>
      <c r="H6" s="123" t="s">
        <v>254</v>
      </c>
      <c r="I6" s="123" t="s">
        <v>211</v>
      </c>
    </row>
    <row r="7" spans="2:13" x14ac:dyDescent="0.35">
      <c r="G7" s="123" t="s">
        <v>186</v>
      </c>
      <c r="H7" s="127">
        <f>(L19-L15)/L15</f>
        <v>0.21145433267600941</v>
      </c>
      <c r="I7" s="133">
        <f>IF(H7="No data",0,IF(H7&gt;0.05,3,IF(H7&lt;-0.05,1,2)))</f>
        <v>3</v>
      </c>
    </row>
    <row r="8" spans="2:13" x14ac:dyDescent="0.35">
      <c r="B8" s="36"/>
      <c r="G8" s="123" t="s">
        <v>144</v>
      </c>
      <c r="H8" s="127" t="s">
        <v>98</v>
      </c>
      <c r="I8" s="133">
        <f>IF(H8="No data",0,IF(H8&gt;0.05,3,IF(H8&lt;-0.05,1,2)))</f>
        <v>0</v>
      </c>
    </row>
    <row r="9" spans="2:13" x14ac:dyDescent="0.35">
      <c r="B9" s="35"/>
      <c r="C9" s="34"/>
    </row>
    <row r="10" spans="2:13" ht="66" x14ac:dyDescent="0.35">
      <c r="B10" s="3"/>
      <c r="C10" s="3"/>
      <c r="D10" s="3"/>
      <c r="E10" s="3"/>
      <c r="F10" s="3"/>
      <c r="G10" s="185" t="s">
        <v>67</v>
      </c>
      <c r="H10" s="185" t="s">
        <v>282</v>
      </c>
      <c r="I10" s="185" t="s">
        <v>283</v>
      </c>
      <c r="J10" s="185" t="s">
        <v>116</v>
      </c>
      <c r="K10" s="185" t="s">
        <v>117</v>
      </c>
      <c r="L10" s="185" t="s">
        <v>281</v>
      </c>
    </row>
    <row r="11" spans="2:13" x14ac:dyDescent="0.35">
      <c r="B11" s="3"/>
      <c r="C11" s="3"/>
      <c r="D11" s="3"/>
      <c r="E11" s="3"/>
      <c r="F11" s="3"/>
      <c r="G11" s="185" t="s">
        <v>31</v>
      </c>
      <c r="H11" s="339">
        <v>1553511.534</v>
      </c>
      <c r="I11" s="339">
        <v>811865.98499999999</v>
      </c>
      <c r="J11" s="340">
        <f t="shared" ref="J11:J19" si="0">H11-I11</f>
        <v>741645.549</v>
      </c>
      <c r="K11" s="339">
        <v>71887.638000000006</v>
      </c>
      <c r="L11" s="349">
        <f t="shared" ref="L11:L19" si="1">K11/J11</f>
        <v>9.6929912269991939E-2</v>
      </c>
      <c r="M11" s="74"/>
    </row>
    <row r="12" spans="2:13" x14ac:dyDescent="0.35">
      <c r="B12" s="3"/>
      <c r="C12" s="3"/>
      <c r="D12" s="3"/>
      <c r="E12" s="3"/>
      <c r="F12" s="3"/>
      <c r="G12" s="185" t="s">
        <v>32</v>
      </c>
      <c r="H12" s="339">
        <v>1557229</v>
      </c>
      <c r="I12" s="339">
        <v>846091</v>
      </c>
      <c r="J12" s="340">
        <f t="shared" si="0"/>
        <v>711138</v>
      </c>
      <c r="K12" s="339">
        <v>89907</v>
      </c>
      <c r="L12" s="349">
        <f t="shared" si="1"/>
        <v>0.12642693823139811</v>
      </c>
      <c r="M12" s="74"/>
    </row>
    <row r="13" spans="2:13" x14ac:dyDescent="0.35">
      <c r="B13" s="3"/>
      <c r="C13" s="3"/>
      <c r="D13" s="3"/>
      <c r="E13" s="3"/>
      <c r="F13" s="3"/>
      <c r="G13" s="185" t="s">
        <v>33</v>
      </c>
      <c r="H13" s="339">
        <v>1543357.32</v>
      </c>
      <c r="I13" s="339">
        <v>868079.46</v>
      </c>
      <c r="J13" s="340">
        <f t="shared" si="0"/>
        <v>675277.8600000001</v>
      </c>
      <c r="K13" s="339">
        <v>182961.26</v>
      </c>
      <c r="L13" s="349">
        <f t="shared" si="1"/>
        <v>0.27094218667260911</v>
      </c>
      <c r="M13" s="74"/>
    </row>
    <row r="14" spans="2:13" ht="16" thickBot="1" x14ac:dyDescent="0.4">
      <c r="B14" s="3"/>
      <c r="C14" s="3"/>
      <c r="D14" s="3"/>
      <c r="E14" s="3"/>
      <c r="F14" s="3"/>
      <c r="G14" s="273" t="s">
        <v>34</v>
      </c>
      <c r="H14" s="341">
        <v>1592177.6839999999</v>
      </c>
      <c r="I14" s="341">
        <v>958258.84</v>
      </c>
      <c r="J14" s="342">
        <f t="shared" si="0"/>
        <v>633918.84399999992</v>
      </c>
      <c r="K14" s="341">
        <v>301905.74</v>
      </c>
      <c r="L14" s="350">
        <f t="shared" si="1"/>
        <v>0.47625298231393171</v>
      </c>
      <c r="M14" s="74"/>
    </row>
    <row r="15" spans="2:13" x14ac:dyDescent="0.35">
      <c r="B15" s="3"/>
      <c r="C15" s="3"/>
      <c r="D15" s="3"/>
      <c r="E15" s="3"/>
      <c r="F15" s="3"/>
      <c r="G15" s="274" t="s">
        <v>35</v>
      </c>
      <c r="H15" s="343">
        <v>1589794.9879999999</v>
      </c>
      <c r="I15" s="343">
        <v>1014454.763</v>
      </c>
      <c r="J15" s="344">
        <f t="shared" si="0"/>
        <v>575340.22499999986</v>
      </c>
      <c r="K15" s="343">
        <v>389599.29800000001</v>
      </c>
      <c r="L15" s="351">
        <f t="shared" si="1"/>
        <v>0.67716332192834272</v>
      </c>
      <c r="M15" s="74"/>
    </row>
    <row r="16" spans="2:13" x14ac:dyDescent="0.35">
      <c r="B16" s="3"/>
      <c r="C16" s="3"/>
      <c r="D16" s="3"/>
      <c r="E16" s="3"/>
      <c r="F16" s="3"/>
      <c r="G16" s="275" t="s">
        <v>36</v>
      </c>
      <c r="H16" s="345">
        <v>1549683.62</v>
      </c>
      <c r="I16" s="339">
        <v>971112.03</v>
      </c>
      <c r="J16" s="340">
        <f t="shared" si="0"/>
        <v>578571.59000000008</v>
      </c>
      <c r="K16" s="339">
        <v>374457.53</v>
      </c>
      <c r="L16" s="352">
        <f t="shared" si="1"/>
        <v>0.64721036509933016</v>
      </c>
      <c r="M16" s="74"/>
    </row>
    <row r="17" spans="1:13" x14ac:dyDescent="0.35">
      <c r="B17" s="3"/>
      <c r="C17" s="3"/>
      <c r="D17" s="3"/>
      <c r="E17" s="3"/>
      <c r="F17" s="3"/>
      <c r="G17" s="275" t="s">
        <v>95</v>
      </c>
      <c r="H17" s="345">
        <v>1542486.99</v>
      </c>
      <c r="I17" s="339">
        <v>968512.86100000003</v>
      </c>
      <c r="J17" s="340">
        <f t="shared" si="0"/>
        <v>573974.12899999996</v>
      </c>
      <c r="K17" s="339">
        <v>385764.13199999998</v>
      </c>
      <c r="L17" s="352">
        <f t="shared" si="1"/>
        <v>0.6720932399376488</v>
      </c>
      <c r="M17" s="74"/>
    </row>
    <row r="18" spans="1:13" x14ac:dyDescent="0.35">
      <c r="B18" s="3"/>
      <c r="C18" s="3"/>
      <c r="D18" s="3"/>
      <c r="E18" s="3"/>
      <c r="F18" s="3"/>
      <c r="G18" s="275" t="s">
        <v>96</v>
      </c>
      <c r="H18" s="345">
        <v>1512100.838</v>
      </c>
      <c r="I18" s="339">
        <v>984935.01399999997</v>
      </c>
      <c r="J18" s="340">
        <f t="shared" si="0"/>
        <v>527165.82400000002</v>
      </c>
      <c r="K18" s="339">
        <v>387469.38799999998</v>
      </c>
      <c r="L18" s="352">
        <f t="shared" si="1"/>
        <v>0.73500475630225981</v>
      </c>
      <c r="M18" s="74"/>
    </row>
    <row r="19" spans="1:13" ht="16" thickBot="1" x14ac:dyDescent="0.4">
      <c r="B19" s="3"/>
      <c r="C19" s="3"/>
      <c r="D19" s="3"/>
      <c r="E19" s="3"/>
      <c r="F19" s="3"/>
      <c r="G19" s="276" t="s">
        <v>97</v>
      </c>
      <c r="H19" s="346">
        <v>1488253.31</v>
      </c>
      <c r="I19" s="347">
        <v>972862.73</v>
      </c>
      <c r="J19" s="348">
        <f t="shared" si="0"/>
        <v>515390.58000000007</v>
      </c>
      <c r="K19" s="347">
        <v>422801.91999999998</v>
      </c>
      <c r="L19" s="353">
        <f t="shared" si="1"/>
        <v>0.82035244027937015</v>
      </c>
      <c r="M19" s="74"/>
    </row>
    <row r="20" spans="1:13" x14ac:dyDescent="0.35">
      <c r="B20" s="3"/>
      <c r="C20" s="3"/>
      <c r="D20" s="3"/>
      <c r="E20" s="3"/>
      <c r="F20" s="3"/>
    </row>
    <row r="21" spans="1:13" x14ac:dyDescent="0.35">
      <c r="B21" s="3"/>
      <c r="C21" s="3"/>
      <c r="D21" s="3"/>
      <c r="E21" s="3"/>
      <c r="F21" s="3"/>
    </row>
    <row r="22" spans="1:13" x14ac:dyDescent="0.35">
      <c r="B22" s="3"/>
      <c r="C22" s="3"/>
      <c r="D22" s="3"/>
      <c r="E22" s="3"/>
      <c r="F22" s="3"/>
      <c r="L22" s="354"/>
    </row>
    <row r="23" spans="1:13" x14ac:dyDescent="0.35">
      <c r="B23" s="1"/>
    </row>
    <row r="24" spans="1:13" x14ac:dyDescent="0.35"/>
    <row r="25" spans="1:13" x14ac:dyDescent="0.35"/>
    <row r="26" spans="1:13" x14ac:dyDescent="0.35">
      <c r="A26" s="65"/>
      <c r="B26" s="537" t="s">
        <v>279</v>
      </c>
      <c r="C26" s="538"/>
      <c r="D26" s="538"/>
      <c r="E26" s="538"/>
      <c r="F26" s="538"/>
      <c r="G26" s="538"/>
      <c r="H26" s="538"/>
      <c r="I26" s="538"/>
      <c r="J26" s="134"/>
    </row>
    <row r="27" spans="1:13" x14ac:dyDescent="0.35">
      <c r="A27" s="65"/>
      <c r="B27" s="539" t="s">
        <v>246</v>
      </c>
      <c r="C27" s="532"/>
      <c r="D27" s="532"/>
      <c r="E27" s="532"/>
      <c r="F27" s="532"/>
      <c r="G27" s="532"/>
      <c r="H27" s="532"/>
      <c r="I27" s="532"/>
      <c r="J27" s="65"/>
    </row>
    <row r="28" spans="1:13" x14ac:dyDescent="0.35">
      <c r="A28" s="65"/>
      <c r="B28" s="65"/>
      <c r="C28" s="65"/>
      <c r="D28" s="65"/>
      <c r="E28" s="65"/>
      <c r="F28" s="65"/>
      <c r="G28" s="65"/>
      <c r="H28" s="65"/>
      <c r="I28" s="65"/>
      <c r="J28" s="65"/>
    </row>
    <row r="29" spans="1:13" x14ac:dyDescent="0.35">
      <c r="A29" s="65"/>
      <c r="B29" s="538" t="s">
        <v>88</v>
      </c>
      <c r="C29" s="538"/>
      <c r="D29" s="538"/>
      <c r="E29" s="538"/>
      <c r="F29" s="538"/>
      <c r="G29" s="538"/>
      <c r="H29" s="538"/>
      <c r="I29" s="538"/>
      <c r="J29" s="65"/>
    </row>
    <row r="30" spans="1:13" x14ac:dyDescent="0.35">
      <c r="A30" s="65"/>
      <c r="B30" s="561" t="s">
        <v>269</v>
      </c>
      <c r="C30" s="561"/>
      <c r="D30" s="561"/>
      <c r="E30" s="561"/>
      <c r="F30" s="561"/>
      <c r="G30" s="561"/>
      <c r="H30" s="561"/>
      <c r="I30" s="561"/>
      <c r="J30" s="65"/>
    </row>
    <row r="31" spans="1:13" x14ac:dyDescent="0.35">
      <c r="A31" s="65"/>
      <c r="B31" s="65"/>
      <c r="C31" s="65"/>
      <c r="D31" s="65"/>
      <c r="E31" s="65"/>
      <c r="F31" s="65"/>
      <c r="G31" s="65"/>
      <c r="H31" s="65"/>
      <c r="I31" s="65"/>
      <c r="J31" s="65"/>
    </row>
    <row r="32" spans="1:13" x14ac:dyDescent="0.35">
      <c r="A32" s="65"/>
      <c r="B32" s="562" t="s">
        <v>229</v>
      </c>
      <c r="C32" s="563"/>
      <c r="D32" s="563"/>
      <c r="E32" s="563"/>
      <c r="F32" s="563"/>
      <c r="G32" s="563"/>
      <c r="H32" s="563"/>
      <c r="I32" s="564"/>
      <c r="J32" s="65"/>
    </row>
    <row r="33" spans="1:10" ht="31.5" customHeight="1" x14ac:dyDescent="0.35">
      <c r="A33" s="65"/>
      <c r="B33" s="555" t="s">
        <v>307</v>
      </c>
      <c r="C33" s="556"/>
      <c r="D33" s="556"/>
      <c r="E33" s="556"/>
      <c r="F33" s="556"/>
      <c r="G33" s="556"/>
      <c r="H33" s="556"/>
      <c r="I33" s="557"/>
      <c r="J33" s="65"/>
    </row>
    <row r="34" spans="1:10" x14ac:dyDescent="0.35">
      <c r="A34" s="65"/>
      <c r="B34" s="65"/>
      <c r="C34" s="65"/>
      <c r="D34" s="65"/>
      <c r="E34" s="65"/>
      <c r="F34" s="65"/>
      <c r="G34" s="65"/>
      <c r="H34" s="65"/>
      <c r="I34" s="65"/>
      <c r="J34" s="65"/>
    </row>
    <row r="35" spans="1:10" x14ac:dyDescent="0.35">
      <c r="B35" s="29" t="s">
        <v>214</v>
      </c>
      <c r="C35" s="558" t="s">
        <v>149</v>
      </c>
      <c r="D35" s="535"/>
      <c r="E35" s="535"/>
      <c r="F35" s="535"/>
      <c r="G35" s="535"/>
      <c r="H35" s="535"/>
      <c r="I35" s="535"/>
    </row>
    <row r="36" spans="1:10" x14ac:dyDescent="0.35">
      <c r="B36" s="29" t="s">
        <v>215</v>
      </c>
      <c r="C36" s="558">
        <v>44501</v>
      </c>
      <c r="D36" s="535"/>
      <c r="E36" s="535"/>
      <c r="F36" s="535"/>
      <c r="G36" s="535"/>
      <c r="H36" s="535"/>
      <c r="I36" s="535"/>
    </row>
    <row r="37" spans="1:10" ht="25.5" customHeight="1" x14ac:dyDescent="0.35">
      <c r="B37" s="80" t="s">
        <v>216</v>
      </c>
      <c r="C37" s="584" t="s">
        <v>147</v>
      </c>
      <c r="D37" s="583"/>
      <c r="E37" s="583"/>
      <c r="F37" s="583"/>
      <c r="G37" s="583"/>
      <c r="H37" s="583"/>
      <c r="I37" s="583"/>
    </row>
    <row r="38" spans="1:10" x14ac:dyDescent="0.35">
      <c r="B38" s="567" t="s">
        <v>230</v>
      </c>
      <c r="C38" s="536"/>
      <c r="D38" s="535"/>
      <c r="E38" s="535"/>
      <c r="F38" s="535"/>
      <c r="G38" s="535"/>
      <c r="H38" s="535"/>
      <c r="I38" s="535"/>
    </row>
    <row r="39" spans="1:10" x14ac:dyDescent="0.35">
      <c r="B39" s="567"/>
      <c r="C39" s="544"/>
      <c r="D39" s="545"/>
      <c r="E39" s="545"/>
      <c r="F39" s="545"/>
      <c r="G39" s="545"/>
      <c r="H39" s="545"/>
      <c r="I39" s="545"/>
    </row>
    <row r="40" spans="1:10" x14ac:dyDescent="0.35">
      <c r="A40" s="4"/>
      <c r="B40" s="10"/>
    </row>
    <row r="41" spans="1:10" hidden="1" x14ac:dyDescent="0.35">
      <c r="A41" s="4"/>
      <c r="B41" s="10"/>
    </row>
  </sheetData>
  <mergeCells count="15">
    <mergeCell ref="C37:I37"/>
    <mergeCell ref="B38:B39"/>
    <mergeCell ref="C38:I38"/>
    <mergeCell ref="C39:I39"/>
    <mergeCell ref="B32:I32"/>
    <mergeCell ref="B33:I33"/>
    <mergeCell ref="C35:I35"/>
    <mergeCell ref="C36:I36"/>
    <mergeCell ref="B29:I29"/>
    <mergeCell ref="B30:I30"/>
    <mergeCell ref="B2:B3"/>
    <mergeCell ref="C2:D2"/>
    <mergeCell ref="C3:D3"/>
    <mergeCell ref="B26:I26"/>
    <mergeCell ref="B27:I27"/>
  </mergeCells>
  <phoneticPr fontId="21" type="noConversion"/>
  <conditionalFormatting sqref="C9">
    <cfRule type="iconSet" priority="57">
      <iconSet iconSet="4TrafficLights" showValue="0">
        <cfvo type="percent" val="0"/>
        <cfvo type="num" val="1"/>
        <cfvo type="num" val="2"/>
        <cfvo type="num" val="3"/>
      </iconSet>
    </cfRule>
  </conditionalFormatting>
  <conditionalFormatting sqref="G3">
    <cfRule type="iconSet" priority="4">
      <iconSet iconSet="4TrafficLights" showValue="0">
        <cfvo type="percent" val="0"/>
        <cfvo type="num" val="1"/>
        <cfvo type="num" val="2"/>
        <cfvo type="num" val="3"/>
      </iconSet>
    </cfRule>
  </conditionalFormatting>
  <conditionalFormatting sqref="H3">
    <cfRule type="iconSet" priority="3">
      <iconSet iconSet="4TrafficLights" showValue="0">
        <cfvo type="percent" val="0"/>
        <cfvo type="num" val="1"/>
        <cfvo type="num" val="2"/>
        <cfvo type="num" val="3"/>
      </iconSet>
    </cfRule>
  </conditionalFormatting>
  <conditionalFormatting sqref="G6:G8 I6:I8">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hyperlinks>
    <hyperlink ref="C37" r:id="rId1" xr:uid="{98A49F20-9F5D-47D9-B256-DD9DEBAD71DF}"/>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G41"/>
  <sheetViews>
    <sheetView showGridLines="0" workbookViewId="0">
      <selection activeCell="J22" sqref="J22"/>
    </sheetView>
  </sheetViews>
  <sheetFormatPr defaultColWidth="0" defaultRowHeight="15.5" zeroHeight="1" x14ac:dyDescent="0.35"/>
  <cols>
    <col min="1" max="1" width="4.23046875" customWidth="1"/>
    <col min="2" max="2" width="20.84375" customWidth="1"/>
    <col min="3" max="3" width="12.53515625" customWidth="1"/>
    <col min="4" max="4" width="15.765625" customWidth="1"/>
    <col min="5" max="5" width="7.84375" bestFit="1" customWidth="1"/>
    <col min="6" max="6" width="12.3046875" customWidth="1"/>
    <col min="7" max="7" width="7.84375" bestFit="1" customWidth="1"/>
    <col min="8" max="8" width="13.07421875" customWidth="1"/>
    <col min="9" max="9" width="7.84375" bestFit="1" customWidth="1"/>
    <col min="10" max="10" width="8.765625" customWidth="1"/>
    <col min="11" max="11" width="9.53515625" hidden="1" customWidth="1"/>
    <col min="12" max="13" width="8.69140625" hidden="1" customWidth="1"/>
    <col min="14" max="24" width="5.07421875" hidden="1" customWidth="1"/>
    <col min="25" max="27" width="6.23046875" hidden="1" customWidth="1"/>
    <col min="28" max="33" width="0" hidden="1" customWidth="1"/>
    <col min="34" max="16384" width="9.23046875" hidden="1"/>
  </cols>
  <sheetData>
    <row r="1" spans="2:9" s="121" customFormat="1" x14ac:dyDescent="0.35"/>
    <row r="2" spans="2:9" s="121" customFormat="1" ht="39" x14ac:dyDescent="0.35">
      <c r="B2" s="560" t="s">
        <v>40</v>
      </c>
      <c r="C2" s="531" t="s">
        <v>6</v>
      </c>
      <c r="D2" s="531"/>
      <c r="E2" s="107" t="s">
        <v>7</v>
      </c>
      <c r="F2" s="107" t="s">
        <v>44</v>
      </c>
      <c r="G2" s="107" t="s">
        <v>186</v>
      </c>
      <c r="H2" s="107" t="s">
        <v>144</v>
      </c>
      <c r="I2" s="107" t="s">
        <v>49</v>
      </c>
    </row>
    <row r="3" spans="2:9" s="121" customFormat="1" ht="30.65" customHeight="1" x14ac:dyDescent="0.35">
      <c r="B3" s="560"/>
      <c r="C3" s="532" t="s">
        <v>63</v>
      </c>
      <c r="D3" s="532"/>
      <c r="E3" s="88">
        <v>2</v>
      </c>
      <c r="F3" s="37" t="s">
        <v>45</v>
      </c>
      <c r="G3" s="73">
        <f>I7</f>
        <v>3</v>
      </c>
      <c r="H3" s="73">
        <f>I8</f>
        <v>0</v>
      </c>
      <c r="I3" s="88" t="s">
        <v>64</v>
      </c>
    </row>
    <row r="4" spans="2:9" s="121" customFormat="1" x14ac:dyDescent="0.35"/>
    <row r="5" spans="2:9" x14ac:dyDescent="0.35"/>
    <row r="6" spans="2:9" x14ac:dyDescent="0.35">
      <c r="G6" s="123"/>
      <c r="H6" s="123" t="s">
        <v>254</v>
      </c>
      <c r="I6" s="123" t="s">
        <v>211</v>
      </c>
    </row>
    <row r="7" spans="2:9" ht="23" x14ac:dyDescent="0.35">
      <c r="G7" s="123" t="s">
        <v>186</v>
      </c>
      <c r="H7" s="127">
        <f>(H19-H15)/H15</f>
        <v>-6.1855670103092786E-2</v>
      </c>
      <c r="I7" s="133">
        <f>IF(H7="No data",0,IF(H7&gt;0.05,1,IF(H7&lt;-0.05,3,2)))</f>
        <v>3</v>
      </c>
    </row>
    <row r="8" spans="2:9" ht="23" x14ac:dyDescent="0.35">
      <c r="G8" s="123" t="s">
        <v>144</v>
      </c>
      <c r="H8" s="127" t="s">
        <v>98</v>
      </c>
      <c r="I8" s="133">
        <f>IF(H8="No data",0,IF(H8&gt;0.05,1,IF(H8&lt;-0.05,3,2)))</f>
        <v>0</v>
      </c>
    </row>
    <row r="9" spans="2:9" x14ac:dyDescent="0.35"/>
    <row r="10" spans="2:9" ht="39" x14ac:dyDescent="0.35">
      <c r="B10" s="3"/>
      <c r="C10" s="3"/>
      <c r="D10" s="3"/>
      <c r="E10" s="3"/>
      <c r="F10" s="3"/>
      <c r="G10" s="183" t="s">
        <v>67</v>
      </c>
      <c r="H10" s="183" t="s">
        <v>280</v>
      </c>
    </row>
    <row r="11" spans="2:9" x14ac:dyDescent="0.35">
      <c r="B11" s="3"/>
      <c r="C11" s="3"/>
      <c r="D11" s="3"/>
      <c r="E11" s="3"/>
      <c r="F11" s="3"/>
      <c r="G11" s="183" t="s">
        <v>31</v>
      </c>
      <c r="H11" s="184">
        <v>217</v>
      </c>
    </row>
    <row r="12" spans="2:9" x14ac:dyDescent="0.35">
      <c r="B12" s="3"/>
      <c r="C12" s="3"/>
      <c r="D12" s="3"/>
      <c r="E12" s="3"/>
      <c r="F12" s="3"/>
      <c r="G12" s="183" t="s">
        <v>32</v>
      </c>
      <c r="H12" s="184">
        <v>208</v>
      </c>
    </row>
    <row r="13" spans="2:9" x14ac:dyDescent="0.35">
      <c r="B13" s="3"/>
      <c r="C13" s="3"/>
      <c r="D13" s="3"/>
      <c r="E13" s="3"/>
      <c r="F13" s="3"/>
      <c r="G13" s="183" t="s">
        <v>33</v>
      </c>
      <c r="H13" s="184">
        <v>194</v>
      </c>
    </row>
    <row r="14" spans="2:9" ht="16" thickBot="1" x14ac:dyDescent="0.4">
      <c r="B14" s="3"/>
      <c r="C14" s="3"/>
      <c r="D14" s="3"/>
      <c r="E14" s="3"/>
      <c r="F14" s="3"/>
      <c r="G14" s="277" t="s">
        <v>34</v>
      </c>
      <c r="H14" s="278">
        <v>199</v>
      </c>
    </row>
    <row r="15" spans="2:9" x14ac:dyDescent="0.35">
      <c r="B15" s="3"/>
      <c r="C15" s="3"/>
      <c r="D15" s="3"/>
      <c r="E15" s="3"/>
      <c r="F15" s="3"/>
      <c r="G15" s="279" t="s">
        <v>35</v>
      </c>
      <c r="H15" s="280">
        <v>194</v>
      </c>
    </row>
    <row r="16" spans="2:9" x14ac:dyDescent="0.35">
      <c r="B16" s="3"/>
      <c r="C16" s="3"/>
      <c r="D16" s="3"/>
      <c r="E16" s="3"/>
      <c r="F16" s="3"/>
      <c r="G16" s="281" t="s">
        <v>36</v>
      </c>
      <c r="H16" s="282">
        <v>184</v>
      </c>
    </row>
    <row r="17" spans="1:10" x14ac:dyDescent="0.35">
      <c r="B17" s="3"/>
      <c r="C17" s="3"/>
      <c r="D17" s="3"/>
      <c r="E17" s="3"/>
      <c r="F17" s="3"/>
      <c r="G17" s="281" t="s">
        <v>95</v>
      </c>
      <c r="H17" s="282">
        <v>180</v>
      </c>
    </row>
    <row r="18" spans="1:10" x14ac:dyDescent="0.35">
      <c r="B18" s="3"/>
      <c r="C18" s="3"/>
      <c r="D18" s="3"/>
      <c r="E18" s="3"/>
      <c r="F18" s="3"/>
      <c r="G18" s="281" t="s">
        <v>96</v>
      </c>
      <c r="H18" s="282">
        <v>173</v>
      </c>
    </row>
    <row r="19" spans="1:10" ht="16" thickBot="1" x14ac:dyDescent="0.4">
      <c r="B19" s="3"/>
      <c r="C19" s="3"/>
      <c r="D19" s="3"/>
      <c r="E19" s="3"/>
      <c r="F19" s="3"/>
      <c r="G19" s="283" t="s">
        <v>97</v>
      </c>
      <c r="H19" s="284">
        <v>182</v>
      </c>
    </row>
    <row r="20" spans="1:10" x14ac:dyDescent="0.35">
      <c r="B20" s="3"/>
      <c r="C20" s="3"/>
      <c r="D20" s="3"/>
      <c r="E20" s="3"/>
      <c r="F20" s="3"/>
    </row>
    <row r="21" spans="1:10" x14ac:dyDescent="0.35">
      <c r="B21" s="3"/>
      <c r="C21" s="3"/>
      <c r="D21" s="3"/>
      <c r="E21" s="3"/>
      <c r="F21" s="3"/>
    </row>
    <row r="22" spans="1:10" x14ac:dyDescent="0.35">
      <c r="B22" s="3"/>
      <c r="C22" s="3"/>
      <c r="D22" s="3"/>
      <c r="E22" s="3"/>
      <c r="F22" s="3"/>
    </row>
    <row r="23" spans="1:10" x14ac:dyDescent="0.35">
      <c r="B23" s="3"/>
      <c r="C23" s="3"/>
      <c r="D23" s="3"/>
      <c r="E23" s="3"/>
      <c r="F23" s="3"/>
    </row>
    <row r="24" spans="1:10" x14ac:dyDescent="0.35">
      <c r="B24" s="3"/>
      <c r="C24" s="3"/>
      <c r="D24" s="3"/>
      <c r="E24" s="3"/>
      <c r="F24" s="3"/>
    </row>
    <row r="25" spans="1:10" x14ac:dyDescent="0.35">
      <c r="A25" s="65"/>
      <c r="B25" s="537" t="s">
        <v>279</v>
      </c>
      <c r="C25" s="538"/>
      <c r="D25" s="538"/>
      <c r="E25" s="538"/>
      <c r="F25" s="538"/>
      <c r="G25" s="538"/>
      <c r="H25" s="538"/>
      <c r="I25" s="538"/>
      <c r="J25" s="134"/>
    </row>
    <row r="26" spans="1:10" x14ac:dyDescent="0.35">
      <c r="A26" s="65"/>
      <c r="B26" s="539" t="s">
        <v>247</v>
      </c>
      <c r="C26" s="532"/>
      <c r="D26" s="532"/>
      <c r="E26" s="532"/>
      <c r="F26" s="532"/>
      <c r="G26" s="532"/>
      <c r="H26" s="532"/>
      <c r="I26" s="532"/>
      <c r="J26" s="65"/>
    </row>
    <row r="27" spans="1:10" x14ac:dyDescent="0.35">
      <c r="A27" s="65"/>
      <c r="B27" s="65"/>
      <c r="C27" s="65"/>
      <c r="D27" s="65"/>
      <c r="E27" s="65"/>
      <c r="F27" s="65"/>
      <c r="G27" s="65"/>
      <c r="H27" s="65"/>
      <c r="I27" s="65"/>
      <c r="J27" s="65"/>
    </row>
    <row r="28" spans="1:10" x14ac:dyDescent="0.35">
      <c r="A28" s="65"/>
      <c r="B28" s="538" t="s">
        <v>88</v>
      </c>
      <c r="C28" s="538"/>
      <c r="D28" s="538"/>
      <c r="E28" s="538"/>
      <c r="F28" s="538"/>
      <c r="G28" s="538"/>
      <c r="H28" s="538"/>
      <c r="I28" s="538"/>
      <c r="J28" s="65"/>
    </row>
    <row r="29" spans="1:10" x14ac:dyDescent="0.35">
      <c r="A29" s="65"/>
      <c r="B29" s="561" t="s">
        <v>65</v>
      </c>
      <c r="C29" s="561"/>
      <c r="D29" s="561"/>
      <c r="E29" s="561"/>
      <c r="F29" s="561"/>
      <c r="G29" s="561"/>
      <c r="H29" s="561"/>
      <c r="I29" s="561"/>
      <c r="J29" s="65"/>
    </row>
    <row r="30" spans="1:10" x14ac:dyDescent="0.35">
      <c r="A30" s="65"/>
      <c r="B30" s="532" t="s">
        <v>66</v>
      </c>
      <c r="C30" s="532"/>
      <c r="D30" s="532"/>
      <c r="E30" s="532"/>
      <c r="F30" s="532"/>
      <c r="G30" s="532"/>
      <c r="H30" s="532"/>
      <c r="I30" s="532"/>
      <c r="J30" s="65"/>
    </row>
    <row r="31" spans="1:10" x14ac:dyDescent="0.35">
      <c r="A31" s="65"/>
      <c r="B31" s="487" t="s">
        <v>269</v>
      </c>
      <c r="C31" s="575"/>
      <c r="D31" s="575"/>
      <c r="E31" s="575"/>
      <c r="F31" s="575"/>
      <c r="G31" s="575"/>
      <c r="H31" s="575"/>
      <c r="I31" s="488"/>
      <c r="J31" s="65"/>
    </row>
    <row r="32" spans="1:10" x14ac:dyDescent="0.35">
      <c r="A32" s="65"/>
      <c r="B32" s="65"/>
      <c r="C32" s="65"/>
      <c r="D32" s="65"/>
      <c r="E32" s="65"/>
      <c r="F32" s="65"/>
      <c r="G32" s="65"/>
      <c r="H32" s="65"/>
      <c r="I32" s="65"/>
      <c r="J32" s="65"/>
    </row>
    <row r="33" spans="1:10" x14ac:dyDescent="0.35">
      <c r="A33" s="65"/>
      <c r="B33" s="562" t="s">
        <v>229</v>
      </c>
      <c r="C33" s="563"/>
      <c r="D33" s="563"/>
      <c r="E33" s="563"/>
      <c r="F33" s="563"/>
      <c r="G33" s="563"/>
      <c r="H33" s="563"/>
      <c r="I33" s="564"/>
      <c r="J33" s="65"/>
    </row>
    <row r="34" spans="1:10" ht="27.65" customHeight="1" x14ac:dyDescent="0.35">
      <c r="A34" s="65"/>
      <c r="B34" s="555" t="s">
        <v>306</v>
      </c>
      <c r="C34" s="556"/>
      <c r="D34" s="556"/>
      <c r="E34" s="556"/>
      <c r="F34" s="556"/>
      <c r="G34" s="556"/>
      <c r="H34" s="556"/>
      <c r="I34" s="557"/>
      <c r="J34" s="65"/>
    </row>
    <row r="35" spans="1:10" x14ac:dyDescent="0.35">
      <c r="A35" s="65"/>
      <c r="B35" s="65"/>
      <c r="C35" s="65"/>
      <c r="D35" s="65"/>
      <c r="E35" s="65"/>
      <c r="F35" s="65"/>
      <c r="G35" s="65"/>
      <c r="H35" s="65"/>
      <c r="I35" s="65"/>
      <c r="J35" s="65"/>
    </row>
    <row r="36" spans="1:10" x14ac:dyDescent="0.35">
      <c r="B36" s="29" t="s">
        <v>214</v>
      </c>
      <c r="C36" s="558" t="s">
        <v>171</v>
      </c>
      <c r="D36" s="535"/>
      <c r="E36" s="535"/>
      <c r="F36" s="535"/>
      <c r="G36" s="535"/>
      <c r="H36" s="535"/>
      <c r="I36" s="535"/>
    </row>
    <row r="37" spans="1:10" x14ac:dyDescent="0.35">
      <c r="B37" s="29" t="s">
        <v>215</v>
      </c>
      <c r="C37" s="558">
        <v>44501</v>
      </c>
      <c r="D37" s="535"/>
      <c r="E37" s="535"/>
      <c r="F37" s="535"/>
      <c r="G37" s="535"/>
      <c r="H37" s="535"/>
      <c r="I37" s="535"/>
    </row>
    <row r="38" spans="1:10" ht="25.5" customHeight="1" x14ac:dyDescent="0.35">
      <c r="B38" s="80" t="s">
        <v>216</v>
      </c>
      <c r="C38" s="584" t="s">
        <v>150</v>
      </c>
      <c r="D38" s="583"/>
      <c r="E38" s="583"/>
      <c r="F38" s="583"/>
      <c r="G38" s="583"/>
      <c r="H38" s="583"/>
      <c r="I38" s="583"/>
    </row>
    <row r="39" spans="1:10" x14ac:dyDescent="0.35">
      <c r="B39" s="567" t="s">
        <v>230</v>
      </c>
      <c r="C39" s="536"/>
      <c r="D39" s="535"/>
      <c r="E39" s="535"/>
      <c r="F39" s="535"/>
      <c r="G39" s="535"/>
      <c r="H39" s="535"/>
      <c r="I39" s="535"/>
    </row>
    <row r="40" spans="1:10" x14ac:dyDescent="0.35">
      <c r="B40" s="567"/>
      <c r="C40" s="544"/>
      <c r="D40" s="545"/>
      <c r="E40" s="545"/>
      <c r="F40" s="545"/>
      <c r="G40" s="545"/>
      <c r="H40" s="545"/>
      <c r="I40" s="545"/>
    </row>
    <row r="41" spans="1:10" x14ac:dyDescent="0.35">
      <c r="B41" s="3"/>
      <c r="C41" s="3"/>
      <c r="D41" s="3"/>
      <c r="E41" s="3"/>
      <c r="F41" s="3"/>
    </row>
  </sheetData>
  <mergeCells count="17">
    <mergeCell ref="B39:B40"/>
    <mergeCell ref="C39:I39"/>
    <mergeCell ref="C40:I40"/>
    <mergeCell ref="B30:I30"/>
    <mergeCell ref="B31:I31"/>
    <mergeCell ref="C37:I37"/>
    <mergeCell ref="C38:I38"/>
    <mergeCell ref="B2:B3"/>
    <mergeCell ref="C2:D2"/>
    <mergeCell ref="C3:D3"/>
    <mergeCell ref="B25:I25"/>
    <mergeCell ref="B26:I26"/>
    <mergeCell ref="B28:I28"/>
    <mergeCell ref="B29:I29"/>
    <mergeCell ref="B33:I33"/>
    <mergeCell ref="B34:I34"/>
    <mergeCell ref="C36:I36"/>
  </mergeCells>
  <phoneticPr fontId="21" type="noConversion"/>
  <conditionalFormatting sqref="G3">
    <cfRule type="iconSet" priority="4">
      <iconSet iconSet="4TrafficLights" showValue="0">
        <cfvo type="percent" val="0"/>
        <cfvo type="num" val="1"/>
        <cfvo type="num" val="2"/>
        <cfvo type="num" val="3"/>
      </iconSet>
    </cfRule>
  </conditionalFormatting>
  <conditionalFormatting sqref="H3">
    <cfRule type="iconSet" priority="3">
      <iconSet iconSet="4TrafficLights" showValue="0">
        <cfvo type="percent" val="0"/>
        <cfvo type="num" val="1"/>
        <cfvo type="num" val="2"/>
        <cfvo type="num" val="3"/>
      </iconSet>
    </cfRule>
  </conditionalFormatting>
  <conditionalFormatting sqref="G6:G8 I6:I8">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hyperlinks>
    <hyperlink ref="C38" r:id="rId1" xr:uid="{A60869B9-140F-4198-9192-8C1FD2E6D361}"/>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Z40"/>
  <sheetViews>
    <sheetView showGridLines="0" workbookViewId="0">
      <selection activeCell="K24" sqref="K24"/>
    </sheetView>
  </sheetViews>
  <sheetFormatPr defaultColWidth="0" defaultRowHeight="15.5" zeroHeight="1" x14ac:dyDescent="0.35"/>
  <cols>
    <col min="1" max="1" width="4.23046875" customWidth="1"/>
    <col min="2" max="2" width="21.07421875" customWidth="1"/>
    <col min="3" max="3" width="21.84375" customWidth="1"/>
    <col min="4" max="7" width="10.4609375" bestFit="1" customWidth="1"/>
    <col min="8" max="8" width="14.4609375" customWidth="1"/>
    <col min="9" max="9" width="12.07421875" customWidth="1"/>
    <col min="10" max="10" width="14" customWidth="1"/>
    <col min="11" max="11" width="9.84375" customWidth="1"/>
    <col min="12" max="12" width="9.07421875" customWidth="1"/>
    <col min="13" max="13" width="5.07421875" customWidth="1"/>
    <col min="14" max="14" width="5.07421875" hidden="1" customWidth="1"/>
    <col min="15" max="15" width="6.23046875" hidden="1" customWidth="1"/>
    <col min="16" max="24" width="9.53515625" hidden="1" customWidth="1"/>
    <col min="25" max="26" width="5.07421875" hidden="1" customWidth="1"/>
    <col min="27" max="27" width="9.23046875" hidden="1" customWidth="1"/>
    <col min="28" max="16384" width="9.23046875" hidden="1"/>
  </cols>
  <sheetData>
    <row r="1" spans="2:12" s="121" customFormat="1" x14ac:dyDescent="0.35"/>
    <row r="2" spans="2:12" s="121" customFormat="1" ht="39" x14ac:dyDescent="0.35">
      <c r="B2" s="560" t="s">
        <v>174</v>
      </c>
      <c r="C2" s="531" t="s">
        <v>6</v>
      </c>
      <c r="D2" s="531"/>
      <c r="E2" s="107" t="s">
        <v>7</v>
      </c>
      <c r="F2" s="107" t="s">
        <v>44</v>
      </c>
      <c r="G2" s="107" t="s">
        <v>186</v>
      </c>
      <c r="H2" s="107" t="s">
        <v>144</v>
      </c>
      <c r="I2" s="107" t="s">
        <v>49</v>
      </c>
    </row>
    <row r="3" spans="2:12" s="121" customFormat="1" ht="32.15" customHeight="1" x14ac:dyDescent="0.35">
      <c r="B3" s="560"/>
      <c r="C3" s="532" t="s">
        <v>62</v>
      </c>
      <c r="D3" s="532"/>
      <c r="E3" s="88">
        <v>2</v>
      </c>
      <c r="F3" s="37" t="s">
        <v>48</v>
      </c>
      <c r="G3" s="73">
        <f>I7</f>
        <v>2</v>
      </c>
      <c r="H3" s="73">
        <f>I8</f>
        <v>0</v>
      </c>
      <c r="I3" s="88" t="s">
        <v>50</v>
      </c>
    </row>
    <row r="4" spans="2:12" s="121" customFormat="1" x14ac:dyDescent="0.35"/>
    <row r="5" spans="2:12" x14ac:dyDescent="0.35"/>
    <row r="6" spans="2:12" x14ac:dyDescent="0.35">
      <c r="G6" s="123"/>
      <c r="H6" s="123" t="s">
        <v>254</v>
      </c>
      <c r="I6" s="123" t="s">
        <v>211</v>
      </c>
    </row>
    <row r="7" spans="2:12" x14ac:dyDescent="0.35">
      <c r="G7" s="123" t="s">
        <v>186</v>
      </c>
      <c r="H7" s="127">
        <f>(J19-J15)/J15</f>
        <v>2.44320307967286E-2</v>
      </c>
      <c r="I7" s="133">
        <f>IF(H7="No data",0,IF(H7&gt;0.05,3,IF(H7&lt;-0.05,1,2)))</f>
        <v>2</v>
      </c>
    </row>
    <row r="8" spans="2:12" ht="23" x14ac:dyDescent="0.35">
      <c r="G8" s="123" t="s">
        <v>144</v>
      </c>
      <c r="H8" s="127" t="s">
        <v>98</v>
      </c>
      <c r="I8" s="133">
        <f>IF(H8="No data",0,IF(H8&gt;0.05,3,IF(H8&lt;-0.05,1,2)))</f>
        <v>0</v>
      </c>
    </row>
    <row r="9" spans="2:12" x14ac:dyDescent="0.35"/>
    <row r="10" spans="2:12" ht="57.5" x14ac:dyDescent="0.35">
      <c r="B10" s="3"/>
      <c r="C10" s="3"/>
      <c r="D10" s="3"/>
      <c r="E10" s="3"/>
      <c r="F10" s="3"/>
      <c r="G10" s="165" t="s">
        <v>67</v>
      </c>
      <c r="H10" s="182" t="s">
        <v>37</v>
      </c>
      <c r="I10" s="182" t="s">
        <v>58</v>
      </c>
      <c r="J10" s="182" t="s">
        <v>59</v>
      </c>
      <c r="K10" s="182" t="s">
        <v>60</v>
      </c>
      <c r="L10" s="182" t="s">
        <v>61</v>
      </c>
    </row>
    <row r="11" spans="2:12" x14ac:dyDescent="0.35">
      <c r="B11" s="3"/>
      <c r="C11" s="3"/>
      <c r="D11" s="3"/>
      <c r="E11" s="3"/>
      <c r="F11" s="3"/>
      <c r="G11" s="165">
        <v>2012</v>
      </c>
      <c r="H11" s="328">
        <v>1553511.534</v>
      </c>
      <c r="I11" s="328">
        <v>811865.98499999999</v>
      </c>
      <c r="J11" s="328">
        <v>52.260055000000001</v>
      </c>
      <c r="K11" s="329">
        <v>64</v>
      </c>
      <c r="L11" s="329">
        <v>70</v>
      </c>
    </row>
    <row r="12" spans="2:12" x14ac:dyDescent="0.35">
      <c r="B12" s="3"/>
      <c r="C12" s="3"/>
      <c r="D12" s="3"/>
      <c r="E12" s="3"/>
      <c r="F12" s="3"/>
      <c r="G12" s="165">
        <v>2013</v>
      </c>
      <c r="H12" s="328">
        <v>1557229</v>
      </c>
      <c r="I12" s="328">
        <v>846091</v>
      </c>
      <c r="J12" s="328">
        <v>54.333108000000003</v>
      </c>
      <c r="K12" s="329">
        <v>64</v>
      </c>
      <c r="L12" s="329">
        <v>70</v>
      </c>
    </row>
    <row r="13" spans="2:12" x14ac:dyDescent="0.35">
      <c r="B13" s="3"/>
      <c r="C13" s="3"/>
      <c r="D13" s="3"/>
      <c r="E13" s="3"/>
      <c r="F13" s="3"/>
      <c r="G13" s="165">
        <v>2014</v>
      </c>
      <c r="H13" s="328">
        <v>1543357.32</v>
      </c>
      <c r="I13" s="328">
        <v>868079.46</v>
      </c>
      <c r="J13" s="328">
        <v>56.246175000000001</v>
      </c>
      <c r="K13" s="329">
        <v>64</v>
      </c>
      <c r="L13" s="329">
        <v>70</v>
      </c>
    </row>
    <row r="14" spans="2:12" ht="16" thickBot="1" x14ac:dyDescent="0.4">
      <c r="B14" s="3"/>
      <c r="C14" s="3"/>
      <c r="D14" s="3"/>
      <c r="E14" s="3"/>
      <c r="F14" s="3"/>
      <c r="G14" s="214">
        <v>2015</v>
      </c>
      <c r="H14" s="330">
        <v>1592177.6839999999</v>
      </c>
      <c r="I14" s="330">
        <v>958258.84</v>
      </c>
      <c r="J14" s="330">
        <v>60.185420999999998</v>
      </c>
      <c r="K14" s="331">
        <v>64</v>
      </c>
      <c r="L14" s="331">
        <v>70</v>
      </c>
    </row>
    <row r="15" spans="2:12" x14ac:dyDescent="0.35">
      <c r="B15" s="3"/>
      <c r="C15" s="3"/>
      <c r="D15" s="3"/>
      <c r="E15" s="3"/>
      <c r="F15" s="3"/>
      <c r="G15" s="216">
        <v>2016</v>
      </c>
      <c r="H15" s="332">
        <v>1589794.9879999999</v>
      </c>
      <c r="I15" s="332">
        <v>1014454.763</v>
      </c>
      <c r="J15" s="332">
        <v>63.810414000000002</v>
      </c>
      <c r="K15" s="333">
        <v>64</v>
      </c>
      <c r="L15" s="334">
        <v>70</v>
      </c>
    </row>
    <row r="16" spans="2:12" x14ac:dyDescent="0.35">
      <c r="B16" s="3"/>
      <c r="C16" s="3"/>
      <c r="D16" s="3"/>
      <c r="E16" s="3"/>
      <c r="F16" s="3"/>
      <c r="G16" s="219">
        <v>2017</v>
      </c>
      <c r="H16" s="328">
        <v>1549683.62</v>
      </c>
      <c r="I16" s="328">
        <v>971112.03</v>
      </c>
      <c r="J16" s="328">
        <v>62.665179999999999</v>
      </c>
      <c r="K16" s="329">
        <v>64</v>
      </c>
      <c r="L16" s="335">
        <v>70</v>
      </c>
    </row>
    <row r="17" spans="1:12" x14ac:dyDescent="0.35">
      <c r="B17" s="3"/>
      <c r="C17" s="3"/>
      <c r="D17" s="3"/>
      <c r="E17" s="3"/>
      <c r="F17" s="3"/>
      <c r="G17" s="219">
        <v>2018</v>
      </c>
      <c r="H17" s="328">
        <v>1542486.99</v>
      </c>
      <c r="I17" s="328">
        <v>968512.86100000003</v>
      </c>
      <c r="J17" s="328">
        <v>62.789045999999999</v>
      </c>
      <c r="K17" s="329">
        <v>64</v>
      </c>
      <c r="L17" s="335">
        <v>70</v>
      </c>
    </row>
    <row r="18" spans="1:12" x14ac:dyDescent="0.35">
      <c r="B18" s="3"/>
      <c r="C18" s="3"/>
      <c r="D18" s="3"/>
      <c r="E18" s="3"/>
      <c r="F18" s="3"/>
      <c r="G18" s="219">
        <v>2019</v>
      </c>
      <c r="H18" s="328">
        <v>1512100.838</v>
      </c>
      <c r="I18" s="328">
        <v>984935.01399999997</v>
      </c>
      <c r="J18" s="328">
        <v>65.136860999999996</v>
      </c>
      <c r="K18" s="329">
        <v>64</v>
      </c>
      <c r="L18" s="335">
        <v>70</v>
      </c>
    </row>
    <row r="19" spans="1:12" ht="16" thickBot="1" x14ac:dyDescent="0.4">
      <c r="B19" s="3"/>
      <c r="C19" s="3"/>
      <c r="D19" s="3"/>
      <c r="E19" s="3"/>
      <c r="F19" s="3"/>
      <c r="G19" s="221">
        <v>2020</v>
      </c>
      <c r="H19" s="336">
        <v>1488253.31</v>
      </c>
      <c r="I19" s="336">
        <v>972862.73</v>
      </c>
      <c r="J19" s="336">
        <v>65.369432000000003</v>
      </c>
      <c r="K19" s="337">
        <v>64</v>
      </c>
      <c r="L19" s="338">
        <v>70</v>
      </c>
    </row>
    <row r="20" spans="1:12" x14ac:dyDescent="0.35">
      <c r="B20" s="3"/>
      <c r="C20" s="3"/>
      <c r="D20" s="3"/>
      <c r="E20" s="3"/>
      <c r="F20" s="3"/>
    </row>
    <row r="21" spans="1:12" x14ac:dyDescent="0.35">
      <c r="B21" s="3"/>
      <c r="C21" s="3"/>
      <c r="D21" s="3"/>
      <c r="E21" s="3"/>
      <c r="F21" s="3"/>
    </row>
    <row r="22" spans="1:12" x14ac:dyDescent="0.35">
      <c r="B22" s="3"/>
      <c r="C22" s="3"/>
      <c r="D22" s="3"/>
      <c r="E22" s="3"/>
      <c r="F22" s="3"/>
    </row>
    <row r="23" spans="1:12" x14ac:dyDescent="0.35">
      <c r="B23" s="3"/>
      <c r="C23" s="3"/>
      <c r="D23" s="3"/>
      <c r="E23" s="3"/>
      <c r="F23" s="3"/>
    </row>
    <row r="24" spans="1:12" x14ac:dyDescent="0.35">
      <c r="B24" s="3"/>
      <c r="C24" s="3"/>
      <c r="D24" s="3"/>
      <c r="E24" s="3"/>
      <c r="F24" s="3"/>
    </row>
    <row r="25" spans="1:12" x14ac:dyDescent="0.35">
      <c r="B25" s="3"/>
      <c r="C25" s="3"/>
      <c r="D25" s="3"/>
      <c r="E25" s="3"/>
      <c r="F25" s="3"/>
    </row>
    <row r="26" spans="1:12" x14ac:dyDescent="0.35">
      <c r="A26" s="65"/>
      <c r="B26" s="537" t="s">
        <v>279</v>
      </c>
      <c r="C26" s="538"/>
      <c r="D26" s="538"/>
      <c r="E26" s="538"/>
      <c r="F26" s="538"/>
      <c r="G26" s="538"/>
      <c r="H26" s="538"/>
      <c r="I26" s="538"/>
      <c r="J26" s="134"/>
    </row>
    <row r="27" spans="1:12" ht="22.5" customHeight="1" x14ac:dyDescent="0.35">
      <c r="A27" s="65"/>
      <c r="B27" s="539" t="s">
        <v>305</v>
      </c>
      <c r="C27" s="532"/>
      <c r="D27" s="532"/>
      <c r="E27" s="532"/>
      <c r="F27" s="532"/>
      <c r="G27" s="532"/>
      <c r="H27" s="532"/>
      <c r="I27" s="532"/>
      <c r="J27" s="65"/>
    </row>
    <row r="28" spans="1:12" x14ac:dyDescent="0.35">
      <c r="A28" s="65"/>
      <c r="B28" s="65"/>
      <c r="C28" s="65"/>
      <c r="D28" s="65"/>
      <c r="E28" s="65"/>
      <c r="F28" s="65"/>
      <c r="G28" s="65"/>
      <c r="H28" s="65"/>
      <c r="I28" s="65"/>
      <c r="J28" s="65"/>
    </row>
    <row r="29" spans="1:12" x14ac:dyDescent="0.35">
      <c r="A29" s="65"/>
      <c r="B29" s="538" t="s">
        <v>88</v>
      </c>
      <c r="C29" s="538"/>
      <c r="D29" s="538"/>
      <c r="E29" s="538"/>
      <c r="F29" s="538"/>
      <c r="G29" s="538"/>
      <c r="H29" s="538"/>
      <c r="I29" s="538"/>
      <c r="J29" s="65"/>
    </row>
    <row r="30" spans="1:12" x14ac:dyDescent="0.35">
      <c r="A30" s="65"/>
      <c r="B30" s="561" t="s">
        <v>269</v>
      </c>
      <c r="C30" s="561"/>
      <c r="D30" s="561"/>
      <c r="E30" s="561"/>
      <c r="F30" s="561"/>
      <c r="G30" s="561"/>
      <c r="H30" s="561"/>
      <c r="I30" s="561"/>
      <c r="J30" s="65"/>
    </row>
    <row r="31" spans="1:12" x14ac:dyDescent="0.35">
      <c r="A31" s="65"/>
      <c r="B31" s="65"/>
      <c r="C31" s="65"/>
      <c r="D31" s="65"/>
      <c r="E31" s="65"/>
      <c r="F31" s="65"/>
      <c r="G31" s="65"/>
      <c r="H31" s="65"/>
      <c r="I31" s="65"/>
      <c r="J31" s="65"/>
    </row>
    <row r="32" spans="1:12" x14ac:dyDescent="0.35">
      <c r="A32" s="65"/>
      <c r="B32" s="562" t="s">
        <v>229</v>
      </c>
      <c r="C32" s="563"/>
      <c r="D32" s="563"/>
      <c r="E32" s="563"/>
      <c r="F32" s="563"/>
      <c r="G32" s="563"/>
      <c r="H32" s="563"/>
      <c r="I32" s="564"/>
      <c r="J32" s="65"/>
    </row>
    <row r="33" spans="1:10" ht="29.25" customHeight="1" x14ac:dyDescent="0.35">
      <c r="A33" s="65"/>
      <c r="B33" s="555" t="s">
        <v>304</v>
      </c>
      <c r="C33" s="556"/>
      <c r="D33" s="556"/>
      <c r="E33" s="556"/>
      <c r="F33" s="556"/>
      <c r="G33" s="556"/>
      <c r="H33" s="556"/>
      <c r="I33" s="557"/>
      <c r="J33" s="65"/>
    </row>
    <row r="34" spans="1:10" x14ac:dyDescent="0.35">
      <c r="A34" s="65"/>
      <c r="B34" s="65"/>
      <c r="C34" s="65"/>
      <c r="D34" s="65"/>
      <c r="E34" s="65"/>
      <c r="F34" s="65"/>
      <c r="G34" s="65"/>
      <c r="H34" s="65"/>
      <c r="I34" s="65"/>
      <c r="J34" s="65"/>
    </row>
    <row r="35" spans="1:10" x14ac:dyDescent="0.35">
      <c r="B35" s="29" t="s">
        <v>214</v>
      </c>
      <c r="C35" s="558" t="s">
        <v>149</v>
      </c>
      <c r="D35" s="535"/>
      <c r="E35" s="535"/>
      <c r="F35" s="535"/>
      <c r="G35" s="535"/>
      <c r="H35" s="535"/>
      <c r="I35" s="535"/>
    </row>
    <row r="36" spans="1:10" x14ac:dyDescent="0.35">
      <c r="B36" s="29" t="s">
        <v>215</v>
      </c>
      <c r="C36" s="558">
        <v>44501</v>
      </c>
      <c r="D36" s="535"/>
      <c r="E36" s="535"/>
      <c r="F36" s="535"/>
      <c r="G36" s="535"/>
      <c r="H36" s="535"/>
      <c r="I36" s="535"/>
    </row>
    <row r="37" spans="1:10" ht="25.5" customHeight="1" x14ac:dyDescent="0.35">
      <c r="B37" s="80" t="s">
        <v>216</v>
      </c>
      <c r="C37" s="584" t="s">
        <v>147</v>
      </c>
      <c r="D37" s="583"/>
      <c r="E37" s="583"/>
      <c r="F37" s="583"/>
      <c r="G37" s="583"/>
      <c r="H37" s="583"/>
      <c r="I37" s="583"/>
    </row>
    <row r="38" spans="1:10" x14ac:dyDescent="0.35">
      <c r="B38" s="567" t="s">
        <v>230</v>
      </c>
      <c r="C38" s="536"/>
      <c r="D38" s="535"/>
      <c r="E38" s="535"/>
      <c r="F38" s="535"/>
      <c r="G38" s="535"/>
      <c r="H38" s="535"/>
      <c r="I38" s="535"/>
    </row>
    <row r="39" spans="1:10" x14ac:dyDescent="0.35">
      <c r="B39" s="567"/>
      <c r="C39" s="544"/>
      <c r="D39" s="545"/>
      <c r="E39" s="545"/>
      <c r="F39" s="545"/>
      <c r="G39" s="545"/>
      <c r="H39" s="545"/>
      <c r="I39" s="545"/>
    </row>
    <row r="40" spans="1:10" x14ac:dyDescent="0.35">
      <c r="B40" s="3"/>
      <c r="C40" s="3"/>
      <c r="D40" s="3"/>
      <c r="E40" s="3"/>
      <c r="F40" s="3"/>
    </row>
  </sheetData>
  <mergeCells count="15">
    <mergeCell ref="C36:I36"/>
    <mergeCell ref="C37:I37"/>
    <mergeCell ref="B38:B39"/>
    <mergeCell ref="C38:I38"/>
    <mergeCell ref="C39:I39"/>
    <mergeCell ref="B29:I29"/>
    <mergeCell ref="B30:I30"/>
    <mergeCell ref="B32:I32"/>
    <mergeCell ref="B33:I33"/>
    <mergeCell ref="C35:I35"/>
    <mergeCell ref="B2:B3"/>
    <mergeCell ref="C2:D2"/>
    <mergeCell ref="C3:D3"/>
    <mergeCell ref="B26:I26"/>
    <mergeCell ref="B27:I27"/>
  </mergeCells>
  <phoneticPr fontId="21" type="noConversion"/>
  <conditionalFormatting sqref="G3">
    <cfRule type="iconSet" priority="5">
      <iconSet iconSet="4TrafficLights" showValue="0">
        <cfvo type="percent" val="0"/>
        <cfvo type="num" val="1"/>
        <cfvo type="num" val="2"/>
        <cfvo type="num" val="3"/>
      </iconSet>
    </cfRule>
  </conditionalFormatting>
  <conditionalFormatting sqref="H3">
    <cfRule type="iconSet" priority="4">
      <iconSet iconSet="4TrafficLights" showValue="0">
        <cfvo type="percent" val="0"/>
        <cfvo type="num" val="1"/>
        <cfvo type="num" val="2"/>
        <cfvo type="num" val="3"/>
      </iconSet>
    </cfRule>
  </conditionalFormatting>
  <conditionalFormatting sqref="G6:G8 I6:I8">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hyperlinks>
    <hyperlink ref="C37" r:id="rId1" xr:uid="{A8FF1557-C4D2-420D-8B48-4A8EE1143DCA}"/>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C5935-DE61-4F13-B7E7-ECCE42A0AB5E}">
  <dimension ref="A1:R84"/>
  <sheetViews>
    <sheetView tabSelected="1" topLeftCell="A8" workbookViewId="0">
      <selection activeCell="L12" sqref="L12"/>
    </sheetView>
  </sheetViews>
  <sheetFormatPr defaultColWidth="0" defaultRowHeight="15.65" customHeight="1" zeroHeight="1" x14ac:dyDescent="0.35"/>
  <cols>
    <col min="1" max="18" width="8.84375" style="377" customWidth="1"/>
    <col min="19" max="20" width="8.84375" style="377" hidden="1" customWidth="1"/>
    <col min="21" max="16384" width="8.84375" style="377" hidden="1"/>
  </cols>
  <sheetData>
    <row r="1" spans="2:9" ht="15.5" x14ac:dyDescent="0.35"/>
    <row r="2" spans="2:9" ht="15.5" x14ac:dyDescent="0.35"/>
    <row r="3" spans="2:9" ht="15.5" x14ac:dyDescent="0.35">
      <c r="B3" s="469" t="s">
        <v>270</v>
      </c>
      <c r="C3" s="470"/>
      <c r="D3" s="470"/>
      <c r="E3" s="470"/>
      <c r="F3" s="470"/>
      <c r="G3" s="470"/>
      <c r="H3" s="470"/>
      <c r="I3" s="470"/>
    </row>
    <row r="4" spans="2:9" ht="15.5" x14ac:dyDescent="0.35">
      <c r="B4" s="470"/>
      <c r="C4" s="470"/>
      <c r="D4" s="470"/>
      <c r="E4" s="470"/>
      <c r="F4" s="470"/>
      <c r="G4" s="470"/>
      <c r="H4" s="470"/>
      <c r="I4" s="470"/>
    </row>
    <row r="5" spans="2:9" ht="15.5" x14ac:dyDescent="0.35">
      <c r="B5" s="470"/>
      <c r="C5" s="470"/>
      <c r="D5" s="470"/>
      <c r="E5" s="470"/>
      <c r="F5" s="470"/>
      <c r="G5" s="470"/>
      <c r="H5" s="470"/>
      <c r="I5" s="470"/>
    </row>
    <row r="6" spans="2:9" ht="15.5" x14ac:dyDescent="0.35"/>
    <row r="7" spans="2:9" ht="45" customHeight="1" x14ac:dyDescent="0.35">
      <c r="B7" s="462" t="s">
        <v>323</v>
      </c>
      <c r="C7" s="462"/>
      <c r="D7" s="462"/>
      <c r="E7" s="471" t="s">
        <v>326</v>
      </c>
      <c r="F7" s="472"/>
      <c r="G7" s="472"/>
      <c r="H7" s="472"/>
      <c r="I7" s="473"/>
    </row>
    <row r="8" spans="2:9" ht="45" customHeight="1" x14ac:dyDescent="0.35">
      <c r="B8" s="462"/>
      <c r="C8" s="462"/>
      <c r="D8" s="462"/>
      <c r="E8" s="474"/>
      <c r="F8" s="475"/>
      <c r="G8" s="475"/>
      <c r="H8" s="475"/>
      <c r="I8" s="476"/>
    </row>
    <row r="9" spans="2:9" ht="15.5" x14ac:dyDescent="0.35">
      <c r="B9" s="462" t="s">
        <v>324</v>
      </c>
      <c r="C9" s="462"/>
      <c r="D9" s="462"/>
      <c r="E9" s="477">
        <v>1.1000000000000001</v>
      </c>
      <c r="F9" s="478"/>
      <c r="G9" s="478"/>
      <c r="H9" s="478"/>
      <c r="I9" s="479"/>
    </row>
    <row r="10" spans="2:9" ht="15.5" x14ac:dyDescent="0.35">
      <c r="B10" s="462"/>
      <c r="C10" s="462"/>
      <c r="D10" s="462"/>
      <c r="E10" s="480"/>
      <c r="F10" s="481"/>
      <c r="G10" s="481"/>
      <c r="H10" s="481"/>
      <c r="I10" s="482"/>
    </row>
    <row r="11" spans="2:9" ht="15.5" customHeight="1" x14ac:dyDescent="0.35">
      <c r="B11" s="462" t="s">
        <v>177</v>
      </c>
      <c r="C11" s="462"/>
      <c r="D11" s="462"/>
      <c r="E11" s="477" t="s">
        <v>329</v>
      </c>
      <c r="F11" s="478"/>
      <c r="G11" s="478"/>
      <c r="H11" s="478"/>
      <c r="I11" s="479"/>
    </row>
    <row r="12" spans="2:9" ht="26" customHeight="1" x14ac:dyDescent="0.35">
      <c r="B12" s="462"/>
      <c r="C12" s="462"/>
      <c r="D12" s="462"/>
      <c r="E12" s="480"/>
      <c r="F12" s="481"/>
      <c r="G12" s="481"/>
      <c r="H12" s="481"/>
      <c r="I12" s="482"/>
    </row>
    <row r="13" spans="2:9" ht="15.5" customHeight="1" x14ac:dyDescent="0.35">
      <c r="B13" s="462" t="s">
        <v>325</v>
      </c>
      <c r="C13" s="462"/>
      <c r="D13" s="462"/>
      <c r="E13" s="463" t="s">
        <v>327</v>
      </c>
      <c r="F13" s="464"/>
      <c r="G13" s="464"/>
      <c r="H13" s="464"/>
      <c r="I13" s="465"/>
    </row>
    <row r="14" spans="2:9" ht="28.5" customHeight="1" x14ac:dyDescent="0.35">
      <c r="B14" s="462"/>
      <c r="C14" s="462"/>
      <c r="D14" s="462"/>
      <c r="E14" s="466"/>
      <c r="F14" s="467"/>
      <c r="G14" s="467"/>
      <c r="H14" s="467"/>
      <c r="I14" s="468"/>
    </row>
    <row r="15" spans="2:9" ht="15.5" x14ac:dyDescent="0.35"/>
    <row r="16" spans="2:9" ht="15.5" x14ac:dyDescent="0.35"/>
    <row r="17" spans="2:9" ht="15.5" x14ac:dyDescent="0.35"/>
    <row r="18" spans="2:9" ht="44.25" customHeight="1" x14ac:dyDescent="0.35">
      <c r="B18" s="456" t="s">
        <v>328</v>
      </c>
      <c r="C18" s="457"/>
      <c r="D18" s="457"/>
      <c r="E18" s="457"/>
      <c r="F18" s="457"/>
      <c r="G18" s="457"/>
      <c r="H18" s="457"/>
      <c r="I18" s="458"/>
    </row>
    <row r="19" spans="2:9" ht="32" customHeight="1" x14ac:dyDescent="0.35">
      <c r="B19" s="459"/>
      <c r="C19" s="460"/>
      <c r="D19" s="460"/>
      <c r="E19" s="460"/>
      <c r="F19" s="460"/>
      <c r="G19" s="460"/>
      <c r="H19" s="460"/>
      <c r="I19" s="461"/>
    </row>
    <row r="20" spans="2:9" ht="15.5" x14ac:dyDescent="0.35"/>
    <row r="21" spans="2:9" ht="15.5" hidden="1" x14ac:dyDescent="0.35"/>
    <row r="22" spans="2:9" ht="15.5" hidden="1" x14ac:dyDescent="0.35"/>
    <row r="23" spans="2:9" ht="15.5" hidden="1" x14ac:dyDescent="0.35"/>
    <row r="24" spans="2:9" ht="15.5" hidden="1" x14ac:dyDescent="0.35"/>
    <row r="25" spans="2:9" ht="15.5" hidden="1" x14ac:dyDescent="0.35"/>
    <row r="26" spans="2:9" ht="15.5" hidden="1" x14ac:dyDescent="0.35"/>
    <row r="31" spans="2:9" ht="15.65" customHeight="1" x14ac:dyDescent="0.35"/>
    <row r="32" spans="2:9" ht="15.65" customHeight="1" x14ac:dyDescent="0.35"/>
    <row r="33" s="377" customFormat="1" ht="15.65" customHeight="1" x14ac:dyDescent="0.35"/>
    <row r="34" s="377" customFormat="1" ht="15.65" customHeight="1" x14ac:dyDescent="0.35"/>
    <row r="35" s="377" customFormat="1" ht="15.65" hidden="1" customHeight="1" x14ac:dyDescent="0.35"/>
    <row r="36" s="377" customFormat="1" ht="15.65" hidden="1" customHeight="1" x14ac:dyDescent="0.35"/>
    <row r="37" s="377" customFormat="1" ht="15.65" hidden="1" customHeight="1" x14ac:dyDescent="0.35"/>
    <row r="38" s="377" customFormat="1" ht="15.65" hidden="1" customHeight="1" x14ac:dyDescent="0.35"/>
    <row r="39" s="377" customFormat="1" ht="15.65" hidden="1" customHeight="1" x14ac:dyDescent="0.35"/>
    <row r="40" s="377" customFormat="1" ht="15.65" hidden="1" customHeight="1" x14ac:dyDescent="0.35"/>
    <row r="41" s="377" customFormat="1" ht="15.65" hidden="1" customHeight="1" x14ac:dyDescent="0.35"/>
    <row r="42" s="377" customFormat="1" ht="15.65" hidden="1" customHeight="1" x14ac:dyDescent="0.35"/>
    <row r="43" s="377" customFormat="1" ht="15.65" hidden="1" customHeight="1" x14ac:dyDescent="0.35"/>
    <row r="44" s="377" customFormat="1" ht="15.65" hidden="1" customHeight="1" x14ac:dyDescent="0.35"/>
    <row r="45" s="377" customFormat="1" ht="15.65" hidden="1" customHeight="1" x14ac:dyDescent="0.35"/>
    <row r="46" s="377" customFormat="1" ht="15.65" hidden="1" customHeight="1" x14ac:dyDescent="0.35"/>
    <row r="47" s="377" customFormat="1" ht="15.65" hidden="1" customHeight="1" x14ac:dyDescent="0.35"/>
    <row r="48" s="377" customFormat="1" ht="15.65" hidden="1" customHeight="1" x14ac:dyDescent="0.35"/>
    <row r="49" s="377" customFormat="1" ht="15.65" hidden="1" customHeight="1" x14ac:dyDescent="0.35"/>
    <row r="50" s="377" customFormat="1" ht="15.65" hidden="1" customHeight="1" x14ac:dyDescent="0.35"/>
    <row r="51" s="377" customFormat="1" ht="15.65" hidden="1" customHeight="1" x14ac:dyDescent="0.35"/>
    <row r="52" s="377" customFormat="1" ht="15.65" hidden="1" customHeight="1" x14ac:dyDescent="0.35"/>
    <row r="53" s="377" customFormat="1" ht="15.65" hidden="1" customHeight="1" x14ac:dyDescent="0.35"/>
    <row r="54" s="377" customFormat="1" ht="15.65" hidden="1" customHeight="1" x14ac:dyDescent="0.35"/>
    <row r="55" s="377" customFormat="1" ht="15.65" hidden="1" customHeight="1" x14ac:dyDescent="0.35"/>
    <row r="56" s="377" customFormat="1" ht="15.65" hidden="1" customHeight="1" x14ac:dyDescent="0.35"/>
    <row r="57" s="377" customFormat="1" ht="15.65" hidden="1" customHeight="1" x14ac:dyDescent="0.35"/>
    <row r="58" s="377" customFormat="1" ht="15.65" hidden="1" customHeight="1" x14ac:dyDescent="0.35"/>
    <row r="59" s="377" customFormat="1" ht="15.65" hidden="1" customHeight="1" x14ac:dyDescent="0.35"/>
    <row r="60" s="377" customFormat="1" ht="15.65" hidden="1" customHeight="1" x14ac:dyDescent="0.35"/>
    <row r="61" s="377" customFormat="1" ht="15.65" hidden="1" customHeight="1" x14ac:dyDescent="0.35"/>
    <row r="62" s="377" customFormat="1" ht="15.65" hidden="1" customHeight="1" x14ac:dyDescent="0.35"/>
    <row r="63" s="377" customFormat="1" ht="15.65" hidden="1" customHeight="1" x14ac:dyDescent="0.35"/>
    <row r="64" s="377" customFormat="1" ht="15.65" hidden="1" customHeight="1" x14ac:dyDescent="0.35"/>
    <row r="66" spans="6:6" ht="15.5" hidden="1" x14ac:dyDescent="0.35">
      <c r="F66" s="377" t="s">
        <v>301</v>
      </c>
    </row>
    <row r="70" spans="6:6" ht="15.65" customHeight="1" x14ac:dyDescent="0.35"/>
    <row r="77" spans="6:6" ht="15.65" customHeight="1" x14ac:dyDescent="0.35"/>
    <row r="78" spans="6:6" ht="15.65" customHeight="1" x14ac:dyDescent="0.35"/>
    <row r="81" s="377" customFormat="1" ht="15.65" hidden="1" customHeight="1" x14ac:dyDescent="0.35"/>
    <row r="82" s="377" customFormat="1" ht="15.65" hidden="1" customHeight="1" x14ac:dyDescent="0.35"/>
    <row r="83" s="377" customFormat="1" ht="15.65" hidden="1" customHeight="1" x14ac:dyDescent="0.35"/>
    <row r="84" s="377" customFormat="1" ht="15.65" hidden="1" customHeight="1" x14ac:dyDescent="0.35"/>
  </sheetData>
  <mergeCells count="10">
    <mergeCell ref="B18:I19"/>
    <mergeCell ref="B13:D14"/>
    <mergeCell ref="E13:I14"/>
    <mergeCell ref="B3:I5"/>
    <mergeCell ref="B7:D8"/>
    <mergeCell ref="E7:I8"/>
    <mergeCell ref="B9:D10"/>
    <mergeCell ref="E9:I10"/>
    <mergeCell ref="B11:D12"/>
    <mergeCell ref="E11:I12"/>
  </mergeCells>
  <hyperlinks>
    <hyperlink ref="E13" r:id="rId1" display="Decarbonisationmailbox@gov.wales" xr:uid="{F891916F-0A88-4926-958B-BDA8FB4047E7}"/>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F45"/>
  <sheetViews>
    <sheetView showGridLines="0" workbookViewId="0">
      <selection activeCell="K32" sqref="K32"/>
    </sheetView>
  </sheetViews>
  <sheetFormatPr defaultColWidth="0" defaultRowHeight="15.5" zeroHeight="1" x14ac:dyDescent="0.35"/>
  <cols>
    <col min="1" max="1" width="4.23046875" customWidth="1"/>
    <col min="2" max="2" width="21.07421875" customWidth="1"/>
    <col min="3" max="3" width="15.3046875" customWidth="1"/>
    <col min="4" max="4" width="17" customWidth="1"/>
    <col min="5" max="5" width="9.69140625" bestFit="1" customWidth="1"/>
    <col min="6" max="6" width="14.53515625" customWidth="1"/>
    <col min="7" max="7" width="9.69140625" bestFit="1" customWidth="1"/>
    <col min="8" max="8" width="9.4609375" bestFit="1" customWidth="1"/>
    <col min="9" max="9" width="13.3046875" customWidth="1"/>
    <col min="10" max="13" width="7.07421875" bestFit="1" customWidth="1"/>
    <col min="14" max="14" width="5.07421875" bestFit="1" customWidth="1"/>
    <col min="15" max="26" width="5.07421875" hidden="1" customWidth="1"/>
    <col min="27" max="32" width="0" hidden="1" customWidth="1"/>
    <col min="33" max="16384" width="9.23046875" hidden="1"/>
  </cols>
  <sheetData>
    <row r="1" spans="1:13" s="121" customFormat="1" x14ac:dyDescent="0.35"/>
    <row r="2" spans="1:13" s="121" customFormat="1" ht="26" x14ac:dyDescent="0.35">
      <c r="A2" s="122"/>
      <c r="B2" s="560" t="s">
        <v>52</v>
      </c>
      <c r="C2" s="531" t="s">
        <v>6</v>
      </c>
      <c r="D2" s="531"/>
      <c r="E2" s="107" t="s">
        <v>7</v>
      </c>
      <c r="F2" s="107" t="s">
        <v>44</v>
      </c>
      <c r="G2" s="107" t="s">
        <v>186</v>
      </c>
      <c r="H2" s="107" t="s">
        <v>144</v>
      </c>
      <c r="I2" s="107" t="s">
        <v>49</v>
      </c>
    </row>
    <row r="3" spans="1:13" s="121" customFormat="1" ht="27.65" customHeight="1" x14ac:dyDescent="0.35">
      <c r="B3" s="560"/>
      <c r="C3" s="532" t="s">
        <v>248</v>
      </c>
      <c r="D3" s="532"/>
      <c r="E3" s="88">
        <v>2</v>
      </c>
      <c r="F3" s="37" t="s">
        <v>45</v>
      </c>
      <c r="G3" s="73">
        <f>I7</f>
        <v>3</v>
      </c>
      <c r="H3" s="73">
        <f>I8</f>
        <v>0</v>
      </c>
      <c r="I3" s="88" t="s">
        <v>299</v>
      </c>
    </row>
    <row r="4" spans="1:13" s="121" customFormat="1" x14ac:dyDescent="0.35"/>
    <row r="5" spans="1:13" x14ac:dyDescent="0.35"/>
    <row r="6" spans="1:13" x14ac:dyDescent="0.35">
      <c r="G6" s="123"/>
      <c r="H6" s="123" t="s">
        <v>254</v>
      </c>
      <c r="I6" s="123" t="s">
        <v>211</v>
      </c>
    </row>
    <row r="7" spans="1:13" ht="23" x14ac:dyDescent="0.35">
      <c r="G7" s="123" t="s">
        <v>186</v>
      </c>
      <c r="H7" s="127">
        <f>(M16-L16)/L16</f>
        <v>-8.7566453790837745E-2</v>
      </c>
      <c r="I7" s="133">
        <f>IF(H7="No data",0,IF(H7&gt;0.05,1,IF(H7&lt;-0.05,3,2)))</f>
        <v>3</v>
      </c>
    </row>
    <row r="8" spans="1:13" ht="23" x14ac:dyDescent="0.35">
      <c r="G8" s="123" t="s">
        <v>144</v>
      </c>
      <c r="H8" s="127" t="s">
        <v>98</v>
      </c>
      <c r="I8" s="133">
        <f>IF(H8="No data",0,IF(H8&gt;0.05,1,IF(H8&lt;-0.05,3,2)))</f>
        <v>0</v>
      </c>
    </row>
    <row r="9" spans="1:13" ht="16" thickBot="1" x14ac:dyDescent="0.4"/>
    <row r="10" spans="1:13" x14ac:dyDescent="0.35">
      <c r="B10" s="3"/>
      <c r="C10" s="3"/>
      <c r="D10" s="3"/>
      <c r="E10" s="3"/>
      <c r="F10" s="3"/>
      <c r="G10" s="587" t="s">
        <v>249</v>
      </c>
      <c r="H10" s="588"/>
      <c r="I10" s="143">
        <v>2010</v>
      </c>
      <c r="J10" s="143">
        <v>2012</v>
      </c>
      <c r="K10" s="213">
        <v>2014</v>
      </c>
      <c r="L10" s="288">
        <v>2016</v>
      </c>
      <c r="M10" s="289">
        <v>2018</v>
      </c>
    </row>
    <row r="11" spans="1:13" x14ac:dyDescent="0.35">
      <c r="B11" s="3"/>
      <c r="C11" s="3"/>
      <c r="D11" s="3"/>
      <c r="E11" s="3"/>
      <c r="F11" s="3"/>
      <c r="G11" s="589" t="s">
        <v>125</v>
      </c>
      <c r="H11" s="589"/>
      <c r="I11" s="180">
        <v>5654257.5740107559</v>
      </c>
      <c r="J11" s="181">
        <v>4366540.0493481038</v>
      </c>
      <c r="K11" s="287">
        <v>4283527.1310760416</v>
      </c>
      <c r="L11" s="290">
        <v>4638024.7946291016</v>
      </c>
      <c r="M11" s="291">
        <v>4736194.108109409</v>
      </c>
    </row>
    <row r="12" spans="1:13" x14ac:dyDescent="0.35">
      <c r="B12" s="3"/>
      <c r="C12" s="3"/>
      <c r="D12" s="3"/>
      <c r="E12" s="3"/>
      <c r="F12" s="3"/>
      <c r="G12" s="589" t="s">
        <v>126</v>
      </c>
      <c r="H12" s="589"/>
      <c r="I12" s="180">
        <v>1941214.68</v>
      </c>
      <c r="J12" s="181">
        <v>1914151.23</v>
      </c>
      <c r="K12" s="287">
        <v>1868014.94</v>
      </c>
      <c r="L12" s="290">
        <v>1939713.2</v>
      </c>
      <c r="M12" s="291">
        <v>1440922</v>
      </c>
    </row>
    <row r="13" spans="1:13" x14ac:dyDescent="0.35">
      <c r="B13" s="3"/>
      <c r="C13" s="3"/>
      <c r="D13" s="3"/>
      <c r="E13" s="3"/>
      <c r="F13" s="3"/>
      <c r="G13" s="589" t="s">
        <v>127</v>
      </c>
      <c r="H13" s="589"/>
      <c r="I13" s="180">
        <v>1738789.2673557992</v>
      </c>
      <c r="J13" s="181">
        <v>1754739.1316995556</v>
      </c>
      <c r="K13" s="287">
        <v>1769234.8996903519</v>
      </c>
      <c r="L13" s="290">
        <v>1869966.7860081219</v>
      </c>
      <c r="M13" s="291">
        <v>1474653.2031726935</v>
      </c>
    </row>
    <row r="14" spans="1:13" x14ac:dyDescent="0.35">
      <c r="B14" s="3"/>
      <c r="C14" s="3"/>
      <c r="D14" s="3"/>
      <c r="E14" s="3"/>
      <c r="F14" s="3"/>
      <c r="G14" s="589" t="s">
        <v>128</v>
      </c>
      <c r="H14" s="589"/>
      <c r="I14" s="180">
        <v>1497316.383558149</v>
      </c>
      <c r="J14" s="181">
        <v>1362704.1299299398</v>
      </c>
      <c r="K14" s="287">
        <v>1326501.7216423831</v>
      </c>
      <c r="L14" s="290">
        <v>1307042.4399999997</v>
      </c>
      <c r="M14" s="291">
        <v>1243908</v>
      </c>
    </row>
    <row r="15" spans="1:13" x14ac:dyDescent="0.35">
      <c r="B15" s="3"/>
      <c r="C15" s="3"/>
      <c r="D15" s="3"/>
      <c r="E15" s="3"/>
      <c r="F15" s="3"/>
      <c r="G15" s="589" t="s">
        <v>129</v>
      </c>
      <c r="H15" s="589"/>
      <c r="I15" s="180">
        <v>55551.901633505098</v>
      </c>
      <c r="J15" s="181">
        <v>55422.363526542613</v>
      </c>
      <c r="K15" s="287">
        <v>57075.62859430712</v>
      </c>
      <c r="L15" s="290">
        <v>55738.538541692069</v>
      </c>
      <c r="M15" s="291">
        <v>55739</v>
      </c>
    </row>
    <row r="16" spans="1:13" ht="16" thickBot="1" x14ac:dyDescent="0.4">
      <c r="B16" s="3"/>
      <c r="C16" s="3"/>
      <c r="D16" s="3"/>
      <c r="E16" s="3"/>
      <c r="F16" s="3"/>
      <c r="G16" s="589" t="s">
        <v>39</v>
      </c>
      <c r="H16" s="589"/>
      <c r="I16" s="180">
        <f>SUM(I11:I15)</f>
        <v>10887129.806558209</v>
      </c>
      <c r="J16" s="181">
        <f t="shared" ref="J16:K16" si="0">SUM(J11:J15)</f>
        <v>9453556.9045041408</v>
      </c>
      <c r="K16" s="287">
        <f t="shared" si="0"/>
        <v>9304354.3210030831</v>
      </c>
      <c r="L16" s="292">
        <f>SUM(L11:L15)</f>
        <v>9810485.7591789141</v>
      </c>
      <c r="M16" s="293">
        <v>8951416.311282102</v>
      </c>
    </row>
    <row r="17" spans="1:10" x14ac:dyDescent="0.35">
      <c r="B17" s="3"/>
      <c r="C17" s="3"/>
      <c r="D17" s="3"/>
      <c r="E17" s="3"/>
      <c r="F17" s="3"/>
    </row>
    <row r="18" spans="1:10" x14ac:dyDescent="0.35">
      <c r="B18" s="3"/>
      <c r="C18" s="3"/>
      <c r="D18" s="3"/>
      <c r="E18" s="3"/>
      <c r="F18" s="3"/>
    </row>
    <row r="19" spans="1:10" x14ac:dyDescent="0.35">
      <c r="B19" s="3"/>
      <c r="C19" s="3"/>
      <c r="D19" s="3"/>
      <c r="E19" s="3"/>
      <c r="F19" s="3"/>
    </row>
    <row r="20" spans="1:10" x14ac:dyDescent="0.35">
      <c r="B20" s="3"/>
      <c r="C20" s="3"/>
      <c r="D20" s="3"/>
      <c r="E20" s="3"/>
      <c r="F20" s="3"/>
    </row>
    <row r="21" spans="1:10" x14ac:dyDescent="0.35">
      <c r="B21" s="3"/>
      <c r="C21" s="3"/>
      <c r="D21" s="3"/>
      <c r="E21" s="3"/>
      <c r="F21" s="3"/>
    </row>
    <row r="22" spans="1:10" x14ac:dyDescent="0.35">
      <c r="B22" s="3"/>
      <c r="C22" s="3"/>
      <c r="D22" s="3"/>
      <c r="E22" s="3"/>
      <c r="F22" s="3"/>
    </row>
    <row r="23" spans="1:10" x14ac:dyDescent="0.35">
      <c r="B23" s="3"/>
      <c r="C23" s="3"/>
      <c r="D23" s="3"/>
      <c r="E23" s="3"/>
      <c r="F23" s="3"/>
    </row>
    <row r="24" spans="1:10" x14ac:dyDescent="0.35">
      <c r="B24" s="3"/>
      <c r="C24" s="3"/>
      <c r="D24" s="3"/>
      <c r="E24" s="3"/>
      <c r="F24" s="3"/>
    </row>
    <row r="25" spans="1:10" x14ac:dyDescent="0.35"/>
    <row r="26" spans="1:10" x14ac:dyDescent="0.35">
      <c r="A26" s="65"/>
      <c r="B26" s="537" t="s">
        <v>279</v>
      </c>
      <c r="C26" s="538"/>
      <c r="D26" s="538"/>
      <c r="E26" s="538"/>
      <c r="F26" s="538"/>
      <c r="G26" s="538"/>
      <c r="H26" s="538"/>
      <c r="I26" s="538"/>
      <c r="J26" s="134"/>
    </row>
    <row r="27" spans="1:10" x14ac:dyDescent="0.35">
      <c r="A27" s="65"/>
      <c r="B27" s="539" t="s">
        <v>250</v>
      </c>
      <c r="C27" s="532"/>
      <c r="D27" s="532"/>
      <c r="E27" s="532"/>
      <c r="F27" s="532"/>
      <c r="G27" s="532"/>
      <c r="H27" s="532"/>
      <c r="I27" s="532"/>
      <c r="J27" s="65"/>
    </row>
    <row r="28" spans="1:10" x14ac:dyDescent="0.35">
      <c r="A28" s="65"/>
      <c r="B28" s="65"/>
      <c r="C28" s="65"/>
      <c r="D28" s="65"/>
      <c r="E28" s="65"/>
      <c r="F28" s="65"/>
      <c r="G28" s="65"/>
      <c r="H28" s="65"/>
      <c r="I28" s="65"/>
      <c r="J28" s="65"/>
    </row>
    <row r="29" spans="1:10" x14ac:dyDescent="0.35">
      <c r="A29" s="65"/>
      <c r="B29" s="538" t="s">
        <v>88</v>
      </c>
      <c r="C29" s="538"/>
      <c r="D29" s="538"/>
      <c r="E29" s="538"/>
      <c r="F29" s="538"/>
      <c r="G29" s="538"/>
      <c r="H29" s="538"/>
      <c r="I29" s="538"/>
      <c r="J29" s="65"/>
    </row>
    <row r="30" spans="1:10" ht="43" customHeight="1" x14ac:dyDescent="0.35">
      <c r="A30" s="65"/>
      <c r="B30" s="561" t="s">
        <v>131</v>
      </c>
      <c r="C30" s="561"/>
      <c r="D30" s="561"/>
      <c r="E30" s="561"/>
      <c r="F30" s="561"/>
      <c r="G30" s="561"/>
      <c r="H30" s="561"/>
      <c r="I30" s="561"/>
      <c r="J30" s="65"/>
    </row>
    <row r="31" spans="1:10" ht="109.5" customHeight="1" x14ac:dyDescent="0.35">
      <c r="A31" s="65"/>
      <c r="B31" s="487" t="s">
        <v>296</v>
      </c>
      <c r="C31" s="575"/>
      <c r="D31" s="575"/>
      <c r="E31" s="575"/>
      <c r="F31" s="575"/>
      <c r="G31" s="575"/>
      <c r="H31" s="575"/>
      <c r="I31" s="488"/>
      <c r="J31" s="65"/>
    </row>
    <row r="32" spans="1:10" ht="27.65" customHeight="1" x14ac:dyDescent="0.35">
      <c r="A32" s="65"/>
      <c r="B32" s="487" t="s">
        <v>297</v>
      </c>
      <c r="C32" s="575"/>
      <c r="D32" s="575"/>
      <c r="E32" s="575"/>
      <c r="F32" s="575"/>
      <c r="G32" s="575"/>
      <c r="H32" s="575"/>
      <c r="I32" s="488"/>
      <c r="J32" s="65"/>
    </row>
    <row r="33" spans="1:10" ht="27.65" customHeight="1" x14ac:dyDescent="0.35">
      <c r="A33" s="65"/>
      <c r="B33" s="487" t="s">
        <v>291</v>
      </c>
      <c r="C33" s="575"/>
      <c r="D33" s="575"/>
      <c r="E33" s="575"/>
      <c r="F33" s="575"/>
      <c r="G33" s="575"/>
      <c r="H33" s="575"/>
      <c r="I33" s="488"/>
      <c r="J33" s="65"/>
    </row>
    <row r="34" spans="1:10" x14ac:dyDescent="0.35">
      <c r="A34" s="65"/>
      <c r="B34" s="65"/>
      <c r="C34" s="65"/>
      <c r="D34" s="65"/>
      <c r="E34" s="65"/>
      <c r="F34" s="65"/>
      <c r="G34" s="65"/>
      <c r="H34" s="65"/>
      <c r="I34" s="65"/>
      <c r="J34" s="65"/>
    </row>
    <row r="35" spans="1:10" x14ac:dyDescent="0.35">
      <c r="A35" s="65"/>
      <c r="B35" s="562" t="s">
        <v>229</v>
      </c>
      <c r="C35" s="563"/>
      <c r="D35" s="563"/>
      <c r="E35" s="563"/>
      <c r="F35" s="563"/>
      <c r="G35" s="563"/>
      <c r="H35" s="563"/>
      <c r="I35" s="564"/>
      <c r="J35" s="65"/>
    </row>
    <row r="36" spans="1:10" ht="48.65" customHeight="1" x14ac:dyDescent="0.35">
      <c r="A36" s="65"/>
      <c r="B36" s="555" t="s">
        <v>169</v>
      </c>
      <c r="C36" s="556"/>
      <c r="D36" s="556"/>
      <c r="E36" s="556"/>
      <c r="F36" s="556"/>
      <c r="G36" s="556"/>
      <c r="H36" s="556"/>
      <c r="I36" s="557"/>
      <c r="J36" s="65"/>
    </row>
    <row r="37" spans="1:10" x14ac:dyDescent="0.35">
      <c r="A37" s="65"/>
      <c r="B37" s="65"/>
      <c r="C37" s="65"/>
      <c r="D37" s="65"/>
      <c r="E37" s="65"/>
      <c r="F37" s="65"/>
      <c r="G37" s="65"/>
      <c r="H37" s="65"/>
      <c r="I37" s="65"/>
      <c r="J37" s="65"/>
    </row>
    <row r="38" spans="1:10" x14ac:dyDescent="0.35">
      <c r="B38" s="29" t="s">
        <v>214</v>
      </c>
      <c r="C38" s="558" t="s">
        <v>298</v>
      </c>
      <c r="D38" s="535"/>
      <c r="E38" s="535"/>
      <c r="F38" s="535"/>
      <c r="G38" s="535"/>
      <c r="H38" s="535"/>
      <c r="I38" s="535"/>
    </row>
    <row r="39" spans="1:10" x14ac:dyDescent="0.35">
      <c r="B39" s="29" t="s">
        <v>215</v>
      </c>
      <c r="C39" s="585">
        <v>2018</v>
      </c>
      <c r="D39" s="586"/>
      <c r="E39" s="586"/>
      <c r="F39" s="586"/>
      <c r="G39" s="586"/>
      <c r="H39" s="586"/>
      <c r="I39" s="586"/>
    </row>
    <row r="40" spans="1:10" x14ac:dyDescent="0.35">
      <c r="B40" s="80" t="s">
        <v>216</v>
      </c>
      <c r="C40" s="536" t="s">
        <v>99</v>
      </c>
      <c r="D40" s="535"/>
      <c r="E40" s="535"/>
      <c r="F40" s="535"/>
      <c r="G40" s="535"/>
      <c r="H40" s="535"/>
      <c r="I40" s="535"/>
    </row>
    <row r="41" spans="1:10" x14ac:dyDescent="0.35">
      <c r="B41" s="567" t="s">
        <v>230</v>
      </c>
      <c r="C41" s="536"/>
      <c r="D41" s="535"/>
      <c r="E41" s="535"/>
      <c r="F41" s="535"/>
      <c r="G41" s="535"/>
      <c r="H41" s="535"/>
      <c r="I41" s="535"/>
    </row>
    <row r="42" spans="1:10" x14ac:dyDescent="0.35">
      <c r="B42" s="567"/>
      <c r="C42" s="544"/>
      <c r="D42" s="545"/>
      <c r="E42" s="545"/>
      <c r="F42" s="545"/>
      <c r="G42" s="545"/>
      <c r="H42" s="545"/>
      <c r="I42" s="545"/>
    </row>
    <row r="43" spans="1:10" x14ac:dyDescent="0.35"/>
    <row r="45" spans="1:10" hidden="1" x14ac:dyDescent="0.35">
      <c r="B45" s="1"/>
    </row>
  </sheetData>
  <mergeCells count="25">
    <mergeCell ref="B27:I27"/>
    <mergeCell ref="B2:B3"/>
    <mergeCell ref="C2:D2"/>
    <mergeCell ref="C3:D3"/>
    <mergeCell ref="G10:H10"/>
    <mergeCell ref="B26:I26"/>
    <mergeCell ref="G11:H11"/>
    <mergeCell ref="G12:H12"/>
    <mergeCell ref="G13:H13"/>
    <mergeCell ref="G14:H14"/>
    <mergeCell ref="G15:H15"/>
    <mergeCell ref="G16:H16"/>
    <mergeCell ref="C39:I39"/>
    <mergeCell ref="C40:I40"/>
    <mergeCell ref="B41:B42"/>
    <mergeCell ref="B29:I29"/>
    <mergeCell ref="B30:I30"/>
    <mergeCell ref="B35:I35"/>
    <mergeCell ref="B36:I36"/>
    <mergeCell ref="C38:I38"/>
    <mergeCell ref="C41:I41"/>
    <mergeCell ref="C42:I42"/>
    <mergeCell ref="B31:I31"/>
    <mergeCell ref="B32:I32"/>
    <mergeCell ref="B33:I33"/>
  </mergeCells>
  <conditionalFormatting sqref="G3">
    <cfRule type="iconSet" priority="4">
      <iconSet iconSet="4TrafficLights" showValue="0">
        <cfvo type="percent" val="0"/>
        <cfvo type="num" val="1"/>
        <cfvo type="num" val="2"/>
        <cfvo type="num" val="3"/>
      </iconSet>
    </cfRule>
  </conditionalFormatting>
  <conditionalFormatting sqref="H3">
    <cfRule type="iconSet" priority="3">
      <iconSet iconSet="4TrafficLights" showValue="0">
        <cfvo type="percent" val="0"/>
        <cfvo type="num" val="1"/>
        <cfvo type="num" val="2"/>
        <cfvo type="num" val="3"/>
      </iconSet>
    </cfRule>
  </conditionalFormatting>
  <conditionalFormatting sqref="G6:G8 I6:I8">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CC0F5-BEE3-4A83-B72D-C32A719F0913}">
  <dimension ref="A1:AH1048576"/>
  <sheetViews>
    <sheetView zoomScale="75" zoomScaleNormal="75" workbookViewId="0">
      <selection activeCell="M8" sqref="M8"/>
    </sheetView>
  </sheetViews>
  <sheetFormatPr defaultColWidth="0" defaultRowHeight="15.65" customHeight="1" zeroHeight="1" x14ac:dyDescent="0.35"/>
  <cols>
    <col min="1" max="1" width="4.23046875" style="169" customWidth="1"/>
    <col min="2" max="2" width="21.23046875" style="169" customWidth="1"/>
    <col min="3" max="3" width="14.4609375" style="169" customWidth="1"/>
    <col min="4" max="4" width="7.84375" style="169" bestFit="1" customWidth="1"/>
    <col min="5" max="5" width="16.4609375" style="169" customWidth="1"/>
    <col min="6" max="6" width="17.07421875" style="169" customWidth="1"/>
    <col min="7" max="7" width="9.07421875" style="169" bestFit="1" customWidth="1"/>
    <col min="8" max="8" width="21.765625" style="169" customWidth="1"/>
    <col min="9" max="9" width="12.3046875" style="169" customWidth="1"/>
    <col min="10" max="10" width="15.3046875" style="169" customWidth="1"/>
    <col min="11" max="11" width="11.69140625" style="169" customWidth="1"/>
    <col min="12" max="12" width="14.69140625" style="169" customWidth="1"/>
    <col min="13" max="13" width="9.3046875" style="169" customWidth="1"/>
    <col min="14" max="14" width="8.765625" style="169" hidden="1" customWidth="1"/>
    <col min="15" max="17" width="9.07421875" style="169" hidden="1" customWidth="1"/>
    <col min="18" max="19" width="8.765625" style="169" hidden="1" customWidth="1"/>
    <col min="20" max="23" width="9.07421875" style="169" hidden="1" customWidth="1"/>
    <col min="24" max="24" width="8.765625" style="169" hidden="1" customWidth="1"/>
    <col min="25" max="28" width="9.07421875" style="169" hidden="1" customWidth="1"/>
    <col min="29" max="30" width="8.3046875" style="169" hidden="1" customWidth="1"/>
    <col min="31" max="31" width="6.69140625" style="169" hidden="1" customWidth="1"/>
    <col min="32" max="32" width="1.3046875" style="169" hidden="1" customWidth="1"/>
    <col min="33" max="33" width="6.69140625" style="169" hidden="1" customWidth="1"/>
    <col min="34" max="34" width="6.07421875" style="169" hidden="1" customWidth="1"/>
    <col min="35" max="16384" width="8.84375" style="169" hidden="1"/>
  </cols>
  <sheetData>
    <row r="1" spans="1:33" s="121" customFormat="1" ht="25.5" customHeight="1" x14ac:dyDescent="0.35">
      <c r="A1" s="151"/>
      <c r="B1" s="152"/>
      <c r="C1" s="152"/>
      <c r="D1" s="152"/>
      <c r="E1" s="152"/>
      <c r="F1" s="152"/>
      <c r="G1" s="152"/>
      <c r="H1" s="152"/>
      <c r="I1" s="153"/>
      <c r="J1" s="154"/>
      <c r="K1" s="154"/>
      <c r="L1" s="154"/>
      <c r="M1" s="154"/>
      <c r="N1" s="139"/>
      <c r="O1" s="139"/>
      <c r="P1" s="139"/>
      <c r="Q1" s="139"/>
      <c r="R1" s="139"/>
      <c r="S1" s="139"/>
      <c r="T1" s="139"/>
      <c r="U1" s="139"/>
      <c r="V1" s="139"/>
      <c r="W1" s="139"/>
      <c r="X1" s="139"/>
      <c r="Y1" s="139"/>
      <c r="Z1" s="139"/>
      <c r="AA1" s="139"/>
      <c r="AB1" s="139"/>
      <c r="AC1" s="139"/>
      <c r="AD1" s="139"/>
      <c r="AE1" s="139"/>
      <c r="AF1" s="139"/>
      <c r="AG1" s="139"/>
    </row>
    <row r="2" spans="1:33" s="121" customFormat="1" ht="47.25" customHeight="1" x14ac:dyDescent="0.35">
      <c r="A2" s="155"/>
      <c r="B2" s="590" t="s">
        <v>9</v>
      </c>
      <c r="C2" s="591" t="s">
        <v>6</v>
      </c>
      <c r="D2" s="592"/>
      <c r="E2" s="108" t="s">
        <v>7</v>
      </c>
      <c r="F2" s="107" t="s">
        <v>44</v>
      </c>
      <c r="G2" s="109" t="s">
        <v>186</v>
      </c>
      <c r="H2" s="109" t="s">
        <v>251</v>
      </c>
      <c r="I2" s="109" t="s">
        <v>253</v>
      </c>
      <c r="J2" s="108" t="s">
        <v>49</v>
      </c>
      <c r="K2" s="155"/>
      <c r="L2" s="154"/>
      <c r="M2" s="154"/>
    </row>
    <row r="3" spans="1:33" s="121" customFormat="1" ht="26" x14ac:dyDescent="0.35">
      <c r="A3" s="156"/>
      <c r="B3" s="590"/>
      <c r="C3" s="593" t="s">
        <v>259</v>
      </c>
      <c r="D3" s="594"/>
      <c r="E3" s="142">
        <v>1</v>
      </c>
      <c r="F3" s="37" t="s">
        <v>45</v>
      </c>
      <c r="G3" s="144">
        <f>J7</f>
        <v>3</v>
      </c>
      <c r="H3" s="158" t="s">
        <v>258</v>
      </c>
      <c r="I3" s="163" t="str">
        <f>J8</f>
        <v>✖</v>
      </c>
      <c r="J3" s="159" t="s">
        <v>252</v>
      </c>
      <c r="K3" s="155"/>
      <c r="L3" s="154"/>
      <c r="M3" s="154"/>
    </row>
    <row r="4" spans="1:33" s="121" customFormat="1" ht="15.5" x14ac:dyDescent="0.35">
      <c r="A4" s="157"/>
      <c r="B4" s="153"/>
      <c r="C4" s="153"/>
      <c r="D4" s="153"/>
      <c r="E4" s="153"/>
      <c r="F4" s="153"/>
      <c r="G4" s="153"/>
      <c r="H4" s="153"/>
      <c r="I4" s="153"/>
      <c r="J4" s="153"/>
      <c r="K4" s="153"/>
      <c r="L4" s="153"/>
      <c r="M4" s="153"/>
    </row>
    <row r="5" spans="1:33" s="65" customFormat="1" ht="15.5" x14ac:dyDescent="0.35">
      <c r="A5" s="18"/>
    </row>
    <row r="6" spans="1:33" s="65" customFormat="1" ht="15.5" x14ac:dyDescent="0.35">
      <c r="A6" s="18"/>
      <c r="H6" s="123"/>
      <c r="I6" s="123" t="s">
        <v>254</v>
      </c>
      <c r="J6" s="123" t="s">
        <v>255</v>
      </c>
    </row>
    <row r="7" spans="1:33" s="65" customFormat="1" ht="15" customHeight="1" x14ac:dyDescent="0.35">
      <c r="A7" s="18"/>
      <c r="H7" s="123" t="s">
        <v>186</v>
      </c>
      <c r="I7" s="145">
        <f>(I37-I33)/I33</f>
        <v>-0.14515159110508558</v>
      </c>
      <c r="J7" s="146">
        <f>IF(I7="No data",0,IF(I7&gt;0.05,1,IF(I7&lt;-0.05,3,2)))</f>
        <v>3</v>
      </c>
    </row>
    <row r="8" spans="1:33" s="65" customFormat="1" ht="26" x14ac:dyDescent="0.35">
      <c r="A8" s="18"/>
      <c r="H8" s="123" t="s">
        <v>253</v>
      </c>
      <c r="I8" s="162">
        <f>J37</f>
        <v>-0.68210929529322362</v>
      </c>
      <c r="J8" s="163" t="s">
        <v>264</v>
      </c>
    </row>
    <row r="9" spans="1:33" s="65" customFormat="1" ht="15" customHeight="1" x14ac:dyDescent="0.35">
      <c r="A9" s="18"/>
    </row>
    <row r="10" spans="1:33" s="65" customFormat="1" ht="15" customHeight="1" x14ac:dyDescent="0.35">
      <c r="A10" s="18"/>
    </row>
    <row r="11" spans="1:33" s="65" customFormat="1" ht="61" customHeight="1" x14ac:dyDescent="0.35">
      <c r="A11" s="18"/>
      <c r="H11" s="147" t="s">
        <v>67</v>
      </c>
      <c r="I11" s="160" t="s">
        <v>256</v>
      </c>
      <c r="J11" s="147" t="s">
        <v>100</v>
      </c>
      <c r="K11" s="147" t="s">
        <v>141</v>
      </c>
      <c r="L11" s="147" t="s">
        <v>257</v>
      </c>
    </row>
    <row r="12" spans="1:33" s="65" customFormat="1" ht="15.5" x14ac:dyDescent="0.35">
      <c r="A12" s="18"/>
      <c r="H12" s="143" t="s">
        <v>14</v>
      </c>
      <c r="I12" s="321">
        <v>3226.2408646072004</v>
      </c>
      <c r="J12" s="79"/>
      <c r="K12" s="79"/>
      <c r="L12" s="161"/>
    </row>
    <row r="13" spans="1:33" s="65" customFormat="1" ht="15.5" x14ac:dyDescent="0.35">
      <c r="A13" s="18"/>
      <c r="H13" s="143" t="s">
        <v>15</v>
      </c>
      <c r="I13" s="321">
        <v>3226.2408646072004</v>
      </c>
      <c r="J13" s="148">
        <f>(I13-$I$12)/$I$12</f>
        <v>0</v>
      </c>
      <c r="K13" s="141"/>
      <c r="L13" s="179">
        <f>$I$12</f>
        <v>3226.2408646072004</v>
      </c>
    </row>
    <row r="14" spans="1:33" s="65" customFormat="1" ht="15.5" x14ac:dyDescent="0.35">
      <c r="A14" s="18"/>
      <c r="H14" s="143" t="s">
        <v>16</v>
      </c>
      <c r="I14" s="321">
        <v>3392.891708232693</v>
      </c>
      <c r="J14" s="148">
        <f t="shared" ref="J14:J37" si="0">(I14-$I$12)/$I$12</f>
        <v>5.1654805273127859E-2</v>
      </c>
      <c r="K14" s="148">
        <f>(I14-I13)/I13</f>
        <v>5.1654805273127859E-2</v>
      </c>
      <c r="L14" s="179">
        <f>L13-(($I$12-$L$37)/24)</f>
        <v>3119.1447975755436</v>
      </c>
    </row>
    <row r="15" spans="1:33" s="65" customFormat="1" ht="15.5" x14ac:dyDescent="0.35">
      <c r="A15" s="18"/>
      <c r="H15" s="143" t="s">
        <v>17</v>
      </c>
      <c r="I15" s="321">
        <v>3371.6812368957385</v>
      </c>
      <c r="J15" s="148">
        <f t="shared" si="0"/>
        <v>4.5080444514872177E-2</v>
      </c>
      <c r="K15" s="148">
        <f t="shared" ref="K15:K37" si="1">(I15-I14)/I14</f>
        <v>-6.25144365365044E-3</v>
      </c>
      <c r="L15" s="179">
        <f t="shared" ref="L15:L36" si="2">L14-(($I$12-$L$37)/24)</f>
        <v>3012.0487305438869</v>
      </c>
    </row>
    <row r="16" spans="1:33" s="65" customFormat="1" ht="15.5" x14ac:dyDescent="0.35">
      <c r="A16" s="18"/>
      <c r="H16" s="143" t="s">
        <v>18</v>
      </c>
      <c r="I16" s="321">
        <v>3259.9015108701465</v>
      </c>
      <c r="J16" s="148">
        <f t="shared" si="0"/>
        <v>1.0433395296740913E-2</v>
      </c>
      <c r="K16" s="148">
        <f t="shared" si="1"/>
        <v>-3.3152518928066317E-2</v>
      </c>
      <c r="L16" s="179">
        <f t="shared" si="2"/>
        <v>2904.9526635122302</v>
      </c>
    </row>
    <row r="17" spans="1:12" s="65" customFormat="1" ht="15.5" x14ac:dyDescent="0.35">
      <c r="A17" s="18"/>
      <c r="H17" s="143" t="s">
        <v>19</v>
      </c>
      <c r="I17" s="321">
        <v>3160.7130002311292</v>
      </c>
      <c r="J17" s="148">
        <f t="shared" si="0"/>
        <v>-2.031090272736016E-2</v>
      </c>
      <c r="K17" s="148">
        <f t="shared" si="1"/>
        <v>-3.0426842746099247E-2</v>
      </c>
      <c r="L17" s="179">
        <f t="shared" si="2"/>
        <v>2797.8565964805734</v>
      </c>
    </row>
    <row r="18" spans="1:12" s="65" customFormat="1" ht="15.5" x14ac:dyDescent="0.35">
      <c r="A18" s="18"/>
      <c r="H18" s="143" t="s">
        <v>20</v>
      </c>
      <c r="I18" s="321">
        <v>3062.4031884376191</v>
      </c>
      <c r="J18" s="148">
        <f t="shared" si="0"/>
        <v>-5.0782840787533319E-2</v>
      </c>
      <c r="K18" s="148">
        <f t="shared" si="1"/>
        <v>-3.110368191807391E-2</v>
      </c>
      <c r="L18" s="179">
        <f t="shared" si="2"/>
        <v>2690.7605294489167</v>
      </c>
    </row>
    <row r="19" spans="1:12" s="65" customFormat="1" ht="15.5" x14ac:dyDescent="0.35">
      <c r="A19" s="18"/>
      <c r="H19" s="143" t="s">
        <v>21</v>
      </c>
      <c r="I19" s="321">
        <v>3001.3682924310433</v>
      </c>
      <c r="J19" s="148">
        <f t="shared" si="0"/>
        <v>-6.9701110863443119E-2</v>
      </c>
      <c r="K19" s="148">
        <f t="shared" si="1"/>
        <v>-1.9930391999661751E-2</v>
      </c>
      <c r="L19" s="179">
        <f t="shared" si="2"/>
        <v>2583.66446241726</v>
      </c>
    </row>
    <row r="20" spans="1:12" s="65" customFormat="1" ht="15.5" x14ac:dyDescent="0.35">
      <c r="A20" s="18"/>
      <c r="H20" s="143" t="s">
        <v>22</v>
      </c>
      <c r="I20" s="321">
        <v>2795.1707918098477</v>
      </c>
      <c r="J20" s="148">
        <f t="shared" si="0"/>
        <v>-0.13361372906974076</v>
      </c>
      <c r="K20" s="148">
        <f t="shared" si="1"/>
        <v>-6.8701165778685583E-2</v>
      </c>
      <c r="L20" s="179">
        <f t="shared" si="2"/>
        <v>2476.5683953856033</v>
      </c>
    </row>
    <row r="21" spans="1:12" s="65" customFormat="1" ht="15.5" x14ac:dyDescent="0.35">
      <c r="A21" s="18"/>
      <c r="H21" s="143" t="s">
        <v>23</v>
      </c>
      <c r="I21" s="321">
        <v>2682.9354376537744</v>
      </c>
      <c r="J21" s="148">
        <f t="shared" si="0"/>
        <v>-0.1684020039897344</v>
      </c>
      <c r="K21" s="148">
        <f t="shared" si="1"/>
        <v>-4.0153308157388809E-2</v>
      </c>
      <c r="L21" s="179">
        <f t="shared" si="2"/>
        <v>2369.4723283539465</v>
      </c>
    </row>
    <row r="22" spans="1:12" s="65" customFormat="1" ht="15.5" x14ac:dyDescent="0.35">
      <c r="A22" s="18"/>
      <c r="H22" s="143" t="s">
        <v>24</v>
      </c>
      <c r="I22" s="321">
        <v>2554.6326972290881</v>
      </c>
      <c r="J22" s="148">
        <f t="shared" si="0"/>
        <v>-0.20817049797671619</v>
      </c>
      <c r="K22" s="148">
        <f t="shared" si="1"/>
        <v>-4.782177708192898E-2</v>
      </c>
      <c r="L22" s="179">
        <f t="shared" si="2"/>
        <v>2262.3762613222898</v>
      </c>
    </row>
    <row r="23" spans="1:12" s="65" customFormat="1" ht="15.5" x14ac:dyDescent="0.35">
      <c r="A23" s="18"/>
      <c r="H23" s="143" t="s">
        <v>25</v>
      </c>
      <c r="I23" s="321">
        <v>2426.1845600105407</v>
      </c>
      <c r="J23" s="148">
        <f t="shared" si="0"/>
        <v>-0.24798405890071934</v>
      </c>
      <c r="K23" s="148">
        <f t="shared" si="1"/>
        <v>-5.0280471771096527E-2</v>
      </c>
      <c r="L23" s="179">
        <f t="shared" si="2"/>
        <v>2155.2801942906331</v>
      </c>
    </row>
    <row r="24" spans="1:12" s="65" customFormat="1" ht="15.5" x14ac:dyDescent="0.35">
      <c r="A24" s="18"/>
      <c r="H24" s="143" t="s">
        <v>26</v>
      </c>
      <c r="I24" s="321">
        <v>2283.1320561413572</v>
      </c>
      <c r="J24" s="148">
        <f t="shared" si="0"/>
        <v>-0.29232436387872363</v>
      </c>
      <c r="K24" s="148">
        <f t="shared" si="1"/>
        <v>-5.8961921622550435E-2</v>
      </c>
      <c r="L24" s="179">
        <f t="shared" si="2"/>
        <v>2048.1841272589763</v>
      </c>
    </row>
    <row r="25" spans="1:12" s="65" customFormat="1" ht="15.5" x14ac:dyDescent="0.35">
      <c r="A25" s="18"/>
      <c r="H25" s="143" t="s">
        <v>27</v>
      </c>
      <c r="I25" s="321">
        <v>1917.8529534980385</v>
      </c>
      <c r="J25" s="148">
        <f t="shared" si="0"/>
        <v>-0.40554563841235708</v>
      </c>
      <c r="K25" s="148">
        <f t="shared" si="1"/>
        <v>-0.15999035257761848</v>
      </c>
      <c r="L25" s="179">
        <f t="shared" si="2"/>
        <v>1941.0880602273198</v>
      </c>
    </row>
    <row r="26" spans="1:12" s="65" customFormat="1" ht="15.5" x14ac:dyDescent="0.35">
      <c r="A26" s="18"/>
      <c r="H26" s="143" t="s">
        <v>28</v>
      </c>
      <c r="I26" s="321">
        <v>1703.7627908344773</v>
      </c>
      <c r="J26" s="148">
        <f t="shared" si="0"/>
        <v>-0.47190465240049184</v>
      </c>
      <c r="K26" s="148">
        <f t="shared" si="1"/>
        <v>-0.11163012381792603</v>
      </c>
      <c r="L26" s="179">
        <f t="shared" si="2"/>
        <v>1833.9919931956633</v>
      </c>
    </row>
    <row r="27" spans="1:12" s="65" customFormat="1" ht="15.5" x14ac:dyDescent="0.35">
      <c r="A27" s="18"/>
      <c r="H27" s="143" t="s">
        <v>29</v>
      </c>
      <c r="I27" s="321">
        <v>1592.3621596286116</v>
      </c>
      <c r="J27" s="148">
        <f t="shared" si="0"/>
        <v>-0.506434198048482</v>
      </c>
      <c r="K27" s="148">
        <f t="shared" si="1"/>
        <v>-6.5385059355183683E-2</v>
      </c>
      <c r="L27" s="179">
        <f t="shared" si="2"/>
        <v>1726.8959261640068</v>
      </c>
    </row>
    <row r="28" spans="1:12" s="65" customFormat="1" ht="15.5" x14ac:dyDescent="0.35">
      <c r="A28" s="18"/>
      <c r="H28" s="143" t="s">
        <v>30</v>
      </c>
      <c r="I28" s="321">
        <v>1544.8235819755948</v>
      </c>
      <c r="J28" s="148">
        <f t="shared" si="0"/>
        <v>-0.52116917279092256</v>
      </c>
      <c r="K28" s="148">
        <f t="shared" si="1"/>
        <v>-2.9854124179956806E-2</v>
      </c>
      <c r="L28" s="179">
        <f t="shared" si="2"/>
        <v>1619.7998591323503</v>
      </c>
    </row>
    <row r="29" spans="1:12" s="65" customFormat="1" ht="15.5" x14ac:dyDescent="0.35">
      <c r="A29" s="18"/>
      <c r="H29" s="143" t="s">
        <v>31</v>
      </c>
      <c r="I29" s="321">
        <v>1441.695428782928</v>
      </c>
      <c r="J29" s="148">
        <f t="shared" si="0"/>
        <v>-0.5531345955601934</v>
      </c>
      <c r="K29" s="148">
        <f t="shared" si="1"/>
        <v>-6.6757236487017854E-2</v>
      </c>
      <c r="L29" s="179">
        <f t="shared" si="2"/>
        <v>1512.7037921006938</v>
      </c>
    </row>
    <row r="30" spans="1:12" s="65" customFormat="1" ht="15.5" x14ac:dyDescent="0.35">
      <c r="A30" s="18"/>
      <c r="H30" s="143" t="s">
        <v>32</v>
      </c>
      <c r="I30" s="321">
        <v>1390.4473383870275</v>
      </c>
      <c r="J30" s="148">
        <f t="shared" si="0"/>
        <v>-0.56901936441242229</v>
      </c>
      <c r="K30" s="148">
        <f t="shared" si="1"/>
        <v>-3.5547099181110653E-2</v>
      </c>
      <c r="L30" s="179">
        <f t="shared" si="2"/>
        <v>1405.6077250690373</v>
      </c>
    </row>
    <row r="31" spans="1:12" s="65" customFormat="1" ht="15.5" x14ac:dyDescent="0.35">
      <c r="A31" s="18"/>
      <c r="H31" s="143" t="s">
        <v>33</v>
      </c>
      <c r="I31" s="321">
        <v>1251.8787659209502</v>
      </c>
      <c r="J31" s="148">
        <f t="shared" si="0"/>
        <v>-0.61196983782134062</v>
      </c>
      <c r="K31" s="148">
        <f t="shared" si="1"/>
        <v>-9.9657548071415761E-2</v>
      </c>
      <c r="L31" s="179">
        <f t="shared" si="2"/>
        <v>1298.5116580373808</v>
      </c>
    </row>
    <row r="32" spans="1:12" s="65" customFormat="1" ht="16" thickBot="1" x14ac:dyDescent="0.4">
      <c r="A32" s="18"/>
      <c r="H32" s="294" t="s">
        <v>34</v>
      </c>
      <c r="I32" s="321">
        <v>1193.0921288919023</v>
      </c>
      <c r="J32" s="295">
        <f t="shared" si="0"/>
        <v>-0.63019124145984584</v>
      </c>
      <c r="K32" s="295">
        <f t="shared" si="1"/>
        <v>-4.6958730053865222E-2</v>
      </c>
      <c r="L32" s="296">
        <f t="shared" si="2"/>
        <v>1191.4155910057243</v>
      </c>
    </row>
    <row r="33" spans="1:12" s="65" customFormat="1" ht="15.5" x14ac:dyDescent="0.35">
      <c r="A33" s="18"/>
      <c r="H33" s="288" t="s">
        <v>35</v>
      </c>
      <c r="I33" s="325">
        <v>1199.73549851908</v>
      </c>
      <c r="J33" s="297">
        <f t="shared" si="0"/>
        <v>-0.62813207417941819</v>
      </c>
      <c r="K33" s="297">
        <f t="shared" si="1"/>
        <v>5.5681950004546309E-3</v>
      </c>
      <c r="L33" s="298">
        <f t="shared" si="2"/>
        <v>1084.3195239740678</v>
      </c>
    </row>
    <row r="34" spans="1:12" s="65" customFormat="1" ht="15.5" x14ac:dyDescent="0.35">
      <c r="A34" s="18"/>
      <c r="H34" s="299" t="s">
        <v>36</v>
      </c>
      <c r="I34" s="326">
        <v>1201.4759905776871</v>
      </c>
      <c r="J34" s="148">
        <f t="shared" si="0"/>
        <v>-0.6275925942919427</v>
      </c>
      <c r="K34" s="148">
        <f t="shared" si="1"/>
        <v>1.4507298156597641E-3</v>
      </c>
      <c r="L34" s="300">
        <f t="shared" si="2"/>
        <v>977.2234569424113</v>
      </c>
    </row>
    <row r="35" spans="1:12" s="65" customFormat="1" ht="15.5" x14ac:dyDescent="0.35">
      <c r="A35" s="18"/>
      <c r="H35" s="299" t="s">
        <v>95</v>
      </c>
      <c r="I35" s="326">
        <v>1192.949574904163</v>
      </c>
      <c r="J35" s="148">
        <f t="shared" si="0"/>
        <v>-0.63023542724563242</v>
      </c>
      <c r="K35" s="148">
        <f t="shared" si="1"/>
        <v>-7.0966176106644014E-3</v>
      </c>
      <c r="L35" s="300">
        <f t="shared" si="2"/>
        <v>870.1273899107548</v>
      </c>
    </row>
    <row r="36" spans="1:12" s="65" customFormat="1" ht="15.5" x14ac:dyDescent="0.35">
      <c r="A36" s="18"/>
      <c r="H36" s="299" t="s">
        <v>96</v>
      </c>
      <c r="I36" s="326">
        <v>1149.4425295624856</v>
      </c>
      <c r="J36" s="148">
        <f t="shared" si="0"/>
        <v>-0.64372079525363279</v>
      </c>
      <c r="K36" s="148">
        <f t="shared" si="1"/>
        <v>-3.6470146146095596E-2</v>
      </c>
      <c r="L36" s="300">
        <f t="shared" si="2"/>
        <v>763.0313228790983</v>
      </c>
    </row>
    <row r="37" spans="1:12" s="65" customFormat="1" ht="16" thickBot="1" x14ac:dyDescent="0.4">
      <c r="A37" s="18"/>
      <c r="H37" s="301" t="s">
        <v>97</v>
      </c>
      <c r="I37" s="327">
        <v>1025.5919820037825</v>
      </c>
      <c r="J37" s="302">
        <f t="shared" si="0"/>
        <v>-0.68210929529322362</v>
      </c>
      <c r="K37" s="302">
        <f t="shared" si="1"/>
        <v>-0.10774836007316044</v>
      </c>
      <c r="L37" s="303">
        <f>C68</f>
        <v>655.93525584744293</v>
      </c>
    </row>
    <row r="38" spans="1:12" s="65" customFormat="1" ht="15.5" x14ac:dyDescent="0.35">
      <c r="A38" s="18"/>
      <c r="I38" s="149"/>
      <c r="J38" s="149"/>
      <c r="K38" s="150"/>
      <c r="L38" s="150"/>
    </row>
    <row r="39" spans="1:12" s="65" customFormat="1" ht="15.5" x14ac:dyDescent="0.35">
      <c r="A39" s="18"/>
    </row>
    <row r="40" spans="1:12" s="65" customFormat="1" ht="15.5" x14ac:dyDescent="0.35">
      <c r="A40" s="3"/>
    </row>
    <row r="41" spans="1:12" s="65" customFormat="1" ht="15.5" x14ac:dyDescent="0.35">
      <c r="B41" s="537" t="s">
        <v>279</v>
      </c>
      <c r="C41" s="538"/>
      <c r="D41" s="538"/>
      <c r="E41" s="538"/>
      <c r="F41" s="538"/>
      <c r="G41" s="538"/>
      <c r="H41" s="538"/>
      <c r="I41" s="538"/>
    </row>
    <row r="42" spans="1:12" s="65" customFormat="1" ht="27.75" customHeight="1" x14ac:dyDescent="0.35">
      <c r="B42" s="539" t="s">
        <v>321</v>
      </c>
      <c r="C42" s="532"/>
      <c r="D42" s="532"/>
      <c r="E42" s="532"/>
      <c r="F42" s="532"/>
      <c r="G42" s="532"/>
      <c r="H42" s="532"/>
      <c r="I42" s="532"/>
    </row>
    <row r="43" spans="1:12" s="65" customFormat="1" ht="15.5" x14ac:dyDescent="0.35"/>
    <row r="44" spans="1:12" s="65" customFormat="1" ht="15.5" x14ac:dyDescent="0.35">
      <c r="B44" s="538" t="s">
        <v>41</v>
      </c>
      <c r="C44" s="538"/>
      <c r="D44" s="538"/>
      <c r="E44" s="538"/>
      <c r="F44" s="538"/>
      <c r="G44" s="538"/>
      <c r="H44" s="538"/>
      <c r="I44" s="538"/>
    </row>
    <row r="45" spans="1:12" s="65" customFormat="1" ht="15.5" x14ac:dyDescent="0.35">
      <c r="B45" s="595"/>
      <c r="C45" s="596"/>
      <c r="D45" s="596"/>
      <c r="E45" s="596"/>
      <c r="F45" s="596"/>
      <c r="G45" s="596"/>
      <c r="H45" s="596"/>
      <c r="I45" s="597"/>
    </row>
    <row r="46" spans="1:12" s="65" customFormat="1" ht="15.5" x14ac:dyDescent="0.35"/>
    <row r="47" spans="1:12" s="65" customFormat="1" ht="15.5" x14ac:dyDescent="0.35">
      <c r="B47" s="562" t="s">
        <v>42</v>
      </c>
      <c r="C47" s="563"/>
      <c r="D47" s="563"/>
      <c r="E47" s="563"/>
      <c r="F47" s="563"/>
      <c r="G47" s="563"/>
      <c r="H47" s="563"/>
      <c r="I47" s="564"/>
    </row>
    <row r="48" spans="1:12" s="65" customFormat="1" ht="89.25" customHeight="1" x14ac:dyDescent="0.35">
      <c r="B48" s="555" t="s">
        <v>303</v>
      </c>
      <c r="C48" s="556"/>
      <c r="D48" s="556"/>
      <c r="E48" s="556"/>
      <c r="F48" s="556"/>
      <c r="G48" s="556"/>
      <c r="H48" s="556"/>
      <c r="I48" s="557"/>
    </row>
    <row r="49" spans="2:9" s="65" customFormat="1" ht="15.5" x14ac:dyDescent="0.35"/>
    <row r="50" spans="2:9" s="65" customFormat="1" ht="15.5" x14ac:dyDescent="0.35">
      <c r="B50" s="125" t="s">
        <v>214</v>
      </c>
      <c r="C50" s="565" t="s">
        <v>278</v>
      </c>
      <c r="D50" s="566"/>
      <c r="E50" s="566"/>
      <c r="F50" s="566"/>
      <c r="G50" s="566"/>
      <c r="H50" s="566"/>
      <c r="I50" s="566"/>
    </row>
    <row r="51" spans="2:9" s="65" customFormat="1" ht="15.5" x14ac:dyDescent="0.35">
      <c r="B51" s="125" t="s">
        <v>215</v>
      </c>
      <c r="C51" s="565">
        <v>44748</v>
      </c>
      <c r="D51" s="566"/>
      <c r="E51" s="566"/>
      <c r="F51" s="566"/>
      <c r="G51" s="566"/>
      <c r="H51" s="566"/>
      <c r="I51" s="566"/>
    </row>
    <row r="52" spans="2:9" s="65" customFormat="1" ht="15.5" x14ac:dyDescent="0.35">
      <c r="B52" s="135" t="s">
        <v>216</v>
      </c>
      <c r="C52" s="598" t="s">
        <v>170</v>
      </c>
      <c r="D52" s="566"/>
      <c r="E52" s="566"/>
      <c r="F52" s="566"/>
      <c r="G52" s="566"/>
      <c r="H52" s="566"/>
      <c r="I52" s="566"/>
    </row>
    <row r="53" spans="2:9" s="65" customFormat="1" ht="15.5" x14ac:dyDescent="0.35">
      <c r="B53" s="567" t="s">
        <v>230</v>
      </c>
      <c r="C53" s="568"/>
      <c r="D53" s="566"/>
      <c r="E53" s="566"/>
      <c r="F53" s="566"/>
      <c r="G53" s="566"/>
      <c r="H53" s="566"/>
      <c r="I53" s="566"/>
    </row>
    <row r="54" spans="2:9" s="65" customFormat="1" ht="15.5" x14ac:dyDescent="0.35">
      <c r="B54" s="567"/>
      <c r="C54" s="569"/>
      <c r="D54" s="566"/>
      <c r="E54" s="566"/>
      <c r="F54" s="566"/>
      <c r="G54" s="566"/>
      <c r="H54" s="566"/>
      <c r="I54" s="566"/>
    </row>
    <row r="55" spans="2:9" s="65" customFormat="1" ht="15.5" x14ac:dyDescent="0.35">
      <c r="B55" s="567"/>
      <c r="C55" s="570"/>
      <c r="D55" s="570"/>
      <c r="E55" s="570"/>
      <c r="F55" s="570"/>
      <c r="G55" s="570"/>
      <c r="H55" s="570"/>
      <c r="I55" s="570"/>
    </row>
    <row r="56" spans="2:9" s="65" customFormat="1" ht="15.5" x14ac:dyDescent="0.35"/>
    <row r="57" spans="2:9" s="65" customFormat="1" ht="15.5" x14ac:dyDescent="0.35"/>
    <row r="58" spans="2:9" s="65" customFormat="1" ht="15.5" x14ac:dyDescent="0.35"/>
    <row r="59" spans="2:9" s="65" customFormat="1" ht="15.5" x14ac:dyDescent="0.35"/>
    <row r="60" spans="2:9" s="65" customFormat="1" ht="15.65" customHeight="1" x14ac:dyDescent="0.35"/>
    <row r="61" spans="2:9" s="168" customFormat="1" ht="15.5" hidden="1" x14ac:dyDescent="0.35">
      <c r="B61" s="170" t="s">
        <v>274</v>
      </c>
      <c r="C61" s="171"/>
    </row>
    <row r="62" spans="2:9" ht="15.5" hidden="1" x14ac:dyDescent="0.35"/>
    <row r="63" spans="2:9" ht="15.65" hidden="1" customHeight="1" x14ac:dyDescent="0.35">
      <c r="B63" s="172" t="s">
        <v>275</v>
      </c>
    </row>
    <row r="65" spans="2:3" ht="15.65" hidden="1" customHeight="1" x14ac:dyDescent="0.35">
      <c r="B65" s="173" t="s">
        <v>276</v>
      </c>
    </row>
    <row r="66" spans="2:3" ht="33.65" hidden="1" customHeight="1" x14ac:dyDescent="0.35">
      <c r="B66" s="174" t="s">
        <v>67</v>
      </c>
      <c r="C66" s="310" t="s">
        <v>295</v>
      </c>
    </row>
    <row r="67" spans="2:3" ht="15.65" hidden="1" customHeight="1" x14ac:dyDescent="0.35">
      <c r="B67" s="175" t="s">
        <v>14</v>
      </c>
      <c r="C67" s="176">
        <v>3279.6762792372142</v>
      </c>
    </row>
    <row r="68" spans="2:3" ht="27" hidden="1" customHeight="1" x14ac:dyDescent="0.35">
      <c r="B68" s="177" t="s">
        <v>277</v>
      </c>
      <c r="C68" s="178">
        <f>C67*0.2</f>
        <v>655.93525584744293</v>
      </c>
    </row>
    <row r="1048575" ht="15.5" hidden="1" x14ac:dyDescent="0.35"/>
    <row r="1048576" ht="15.5" hidden="1" x14ac:dyDescent="0.35"/>
  </sheetData>
  <mergeCells count="16">
    <mergeCell ref="C52:I52"/>
    <mergeCell ref="B53:B55"/>
    <mergeCell ref="C53:I53"/>
    <mergeCell ref="C54:I54"/>
    <mergeCell ref="C55:I55"/>
    <mergeCell ref="B45:I45"/>
    <mergeCell ref="B47:I47"/>
    <mergeCell ref="B48:I48"/>
    <mergeCell ref="C50:I50"/>
    <mergeCell ref="C51:I51"/>
    <mergeCell ref="B44:I44"/>
    <mergeCell ref="B2:B3"/>
    <mergeCell ref="C2:D2"/>
    <mergeCell ref="C3:D3"/>
    <mergeCell ref="B41:I41"/>
    <mergeCell ref="B42:I42"/>
  </mergeCells>
  <conditionalFormatting sqref="J7">
    <cfRule type="iconSet" priority="6">
      <iconSet iconSet="4TrafficLights" showValue="0">
        <cfvo type="percent" val="0"/>
        <cfvo type="num" val="1"/>
        <cfvo type="num" val="2"/>
        <cfvo type="num" val="3"/>
      </iconSet>
    </cfRule>
  </conditionalFormatting>
  <conditionalFormatting sqref="H3">
    <cfRule type="iconSet" priority="3">
      <iconSet iconSet="4TrafficLights" showValue="0">
        <cfvo type="percent" val="0"/>
        <cfvo type="num" val="1"/>
        <cfvo type="num" val="2"/>
        <cfvo type="num" val="3"/>
      </iconSet>
    </cfRule>
  </conditionalFormatting>
  <conditionalFormatting sqref="G3">
    <cfRule type="iconSet" priority="5">
      <iconSet iconSet="4TrafficLights" showValue="0">
        <cfvo type="percent" val="0"/>
        <cfvo type="num" val="1"/>
        <cfvo type="num" val="2"/>
        <cfvo type="num" val="3"/>
      </iconSet>
    </cfRule>
  </conditionalFormatting>
  <conditionalFormatting sqref="J8">
    <cfRule type="iconSet" priority="2">
      <iconSet iconSet="4TrafficLights" showValue="0">
        <cfvo type="percent" val="0"/>
        <cfvo type="num" val="1"/>
        <cfvo type="num" val="2"/>
        <cfvo type="num" val="3"/>
      </iconSet>
    </cfRule>
  </conditionalFormatting>
  <conditionalFormatting sqref="I3">
    <cfRule type="iconSet" priority="1">
      <iconSet iconSet="4TrafficLights" showValue="0">
        <cfvo type="percent" val="0"/>
        <cfvo type="num" val="1"/>
        <cfvo type="num" val="2"/>
        <cfvo type="num" val="3"/>
      </iconSet>
    </cfRule>
  </conditionalFormatting>
  <hyperlinks>
    <hyperlink ref="C52" r:id="rId1" xr:uid="{C6DA17CE-4E09-4047-9354-C11C35736045}"/>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6A316-8722-48DD-8490-591D8E6723F4}">
  <dimension ref="A1:AH62"/>
  <sheetViews>
    <sheetView zoomScale="78" zoomScaleNormal="78" workbookViewId="0">
      <selection activeCell="K8" sqref="K8"/>
    </sheetView>
  </sheetViews>
  <sheetFormatPr defaultColWidth="0" defaultRowHeight="15.65" customHeight="1" zeroHeight="1" x14ac:dyDescent="0.35"/>
  <cols>
    <col min="1" max="1" width="4.23046875" style="65" customWidth="1"/>
    <col min="2" max="2" width="21.23046875" style="65" customWidth="1"/>
    <col min="3" max="3" width="14.4609375" style="65" customWidth="1"/>
    <col min="4" max="4" width="7.84375" style="65" bestFit="1" customWidth="1"/>
    <col min="5" max="5" width="16.4609375" style="65" customWidth="1"/>
    <col min="6" max="6" width="17.07421875" style="65" customWidth="1"/>
    <col min="7" max="7" width="9.07421875" style="65" customWidth="1"/>
    <col min="8" max="8" width="14.84375" style="65" customWidth="1"/>
    <col min="9" max="9" width="12.3046875" style="65" customWidth="1"/>
    <col min="10" max="10" width="16.07421875" style="65" customWidth="1"/>
    <col min="11" max="11" width="14.69140625" style="65" customWidth="1"/>
    <col min="12" max="12" width="9.3046875" style="65" hidden="1" customWidth="1"/>
    <col min="13" max="13" width="8.765625" style="65" hidden="1" customWidth="1"/>
    <col min="14" max="16" width="9.07421875" style="65" hidden="1" customWidth="1"/>
    <col min="17" max="18" width="8.765625" style="65" hidden="1" customWidth="1"/>
    <col min="19" max="22" width="9.07421875" style="65" hidden="1" customWidth="1"/>
    <col min="23" max="23" width="8.765625" style="65" hidden="1" customWidth="1"/>
    <col min="24" max="27" width="9.07421875" style="65" hidden="1" customWidth="1"/>
    <col min="28" max="29" width="8.3046875" style="65" hidden="1" customWidth="1"/>
    <col min="30" max="30" width="6.69140625" style="65" hidden="1" customWidth="1"/>
    <col min="31" max="31" width="1.3046875" style="65" hidden="1" customWidth="1"/>
    <col min="32" max="32" width="6.69140625" style="65" hidden="1" customWidth="1"/>
    <col min="33" max="34" width="6.07421875" style="65" hidden="1" customWidth="1"/>
    <col min="35" max="16384" width="8.84375" style="65" hidden="1"/>
  </cols>
  <sheetData>
    <row r="1" spans="1:32" s="121" customFormat="1" ht="25.5" customHeight="1" x14ac:dyDescent="0.35">
      <c r="A1" s="151"/>
      <c r="B1" s="152"/>
      <c r="C1" s="152"/>
      <c r="D1" s="152"/>
      <c r="E1" s="152"/>
      <c r="F1" s="152"/>
      <c r="G1" s="152"/>
      <c r="H1" s="152"/>
      <c r="I1" s="153"/>
      <c r="J1" s="154"/>
      <c r="K1" s="154"/>
      <c r="L1" s="154"/>
      <c r="M1" s="139"/>
      <c r="N1" s="139"/>
      <c r="O1" s="139"/>
      <c r="P1" s="139"/>
      <c r="Q1" s="139"/>
      <c r="R1" s="139"/>
      <c r="S1" s="139"/>
      <c r="T1" s="139"/>
      <c r="U1" s="139"/>
      <c r="V1" s="139"/>
      <c r="W1" s="139"/>
      <c r="X1" s="139"/>
      <c r="Y1" s="139"/>
      <c r="Z1" s="139"/>
      <c r="AA1" s="139"/>
      <c r="AB1" s="139"/>
      <c r="AC1" s="139"/>
      <c r="AD1" s="139"/>
      <c r="AE1" s="139"/>
      <c r="AF1" s="139"/>
    </row>
    <row r="2" spans="1:32" s="121" customFormat="1" ht="47.25" customHeight="1" x14ac:dyDescent="0.35">
      <c r="A2" s="155"/>
      <c r="B2" s="590" t="s">
        <v>10</v>
      </c>
      <c r="C2" s="591" t="s">
        <v>6</v>
      </c>
      <c r="D2" s="592"/>
      <c r="E2" s="108" t="s">
        <v>7</v>
      </c>
      <c r="F2" s="107" t="s">
        <v>44</v>
      </c>
      <c r="G2" s="109" t="s">
        <v>186</v>
      </c>
      <c r="H2" s="109" t="s">
        <v>253</v>
      </c>
      <c r="I2" s="108" t="s">
        <v>49</v>
      </c>
      <c r="J2" s="155"/>
      <c r="K2" s="154"/>
    </row>
    <row r="3" spans="1:32" s="121" customFormat="1" ht="28.5" customHeight="1" x14ac:dyDescent="0.35">
      <c r="A3" s="156"/>
      <c r="B3" s="590"/>
      <c r="C3" s="593" t="s">
        <v>260</v>
      </c>
      <c r="D3" s="594"/>
      <c r="E3" s="142">
        <v>1</v>
      </c>
      <c r="F3" s="37" t="s">
        <v>45</v>
      </c>
      <c r="G3" s="144">
        <f>I7</f>
        <v>3</v>
      </c>
      <c r="H3" s="132" t="str">
        <f>I8</f>
        <v>N/A</v>
      </c>
      <c r="I3" s="159" t="s">
        <v>252</v>
      </c>
      <c r="J3" s="155"/>
      <c r="K3" s="154"/>
    </row>
    <row r="4" spans="1:32" s="121" customFormat="1" ht="15.5" x14ac:dyDescent="0.35">
      <c r="A4" s="157"/>
      <c r="B4" s="153"/>
      <c r="C4" s="153"/>
      <c r="D4" s="153"/>
      <c r="E4" s="153"/>
      <c r="F4" s="153"/>
      <c r="G4" s="153"/>
      <c r="H4" s="153"/>
      <c r="I4" s="153"/>
      <c r="J4" s="153"/>
      <c r="K4" s="153"/>
      <c r="L4" s="153"/>
    </row>
    <row r="5" spans="1:32" ht="15.5" x14ac:dyDescent="0.35">
      <c r="A5" s="18"/>
    </row>
    <row r="6" spans="1:32" ht="15.5" x14ac:dyDescent="0.35">
      <c r="A6" s="18"/>
      <c r="G6" s="123"/>
      <c r="H6" s="123" t="s">
        <v>254</v>
      </c>
      <c r="I6" s="123" t="s">
        <v>255</v>
      </c>
    </row>
    <row r="7" spans="1:32" ht="36" customHeight="1" x14ac:dyDescent="0.35">
      <c r="A7" s="18"/>
      <c r="G7" s="123" t="s">
        <v>186</v>
      </c>
      <c r="H7" s="145">
        <f>(H37-H33)/H33</f>
        <v>-0.18634896284942873</v>
      </c>
      <c r="I7" s="146">
        <f>IF(H7="No data",0,IF(H7&gt;0.05,1,IF(H7&lt;-0.05,3,2)))</f>
        <v>3</v>
      </c>
    </row>
    <row r="8" spans="1:32" ht="34.5" x14ac:dyDescent="0.35">
      <c r="A8" s="18"/>
      <c r="G8" s="123" t="s">
        <v>253</v>
      </c>
      <c r="H8" s="162">
        <f>-(I37)</f>
        <v>-0.73636674451115924</v>
      </c>
      <c r="I8" s="132" t="s">
        <v>99</v>
      </c>
    </row>
    <row r="9" spans="1:32" ht="15" customHeight="1" x14ac:dyDescent="0.35">
      <c r="A9" s="18"/>
    </row>
    <row r="10" spans="1:32" ht="15" customHeight="1" x14ac:dyDescent="0.35">
      <c r="A10" s="18"/>
    </row>
    <row r="11" spans="1:32" ht="44.5" customHeight="1" x14ac:dyDescent="0.35">
      <c r="A11" s="18"/>
      <c r="G11" s="147" t="s">
        <v>67</v>
      </c>
      <c r="H11" s="160" t="s">
        <v>262</v>
      </c>
      <c r="I11" s="147" t="s">
        <v>100</v>
      </c>
      <c r="J11" s="147" t="s">
        <v>141</v>
      </c>
    </row>
    <row r="12" spans="1:32" ht="15.5" x14ac:dyDescent="0.35">
      <c r="A12" s="18"/>
      <c r="G12" s="143" t="s">
        <v>14</v>
      </c>
      <c r="H12" s="321">
        <v>3005.8155579925301</v>
      </c>
      <c r="I12" s="79"/>
      <c r="J12" s="79"/>
    </row>
    <row r="13" spans="1:32" ht="15.5" x14ac:dyDescent="0.35">
      <c r="A13" s="18"/>
      <c r="G13" s="143" t="s">
        <v>15</v>
      </c>
      <c r="H13" s="321">
        <v>3005.8155579925301</v>
      </c>
      <c r="I13" s="148"/>
      <c r="J13" s="141"/>
    </row>
    <row r="14" spans="1:32" ht="15.5" x14ac:dyDescent="0.35">
      <c r="A14" s="18"/>
      <c r="G14" s="143" t="s">
        <v>16</v>
      </c>
      <c r="H14" s="321">
        <v>3167.30776974119</v>
      </c>
      <c r="I14" s="148">
        <f t="shared" ref="I14:I37" si="0">1-(H14/$H$12)</f>
        <v>-5.3726587221643918E-2</v>
      </c>
      <c r="J14" s="148">
        <f t="shared" ref="J14:J36" si="1">-(H14-H13)/H13</f>
        <v>-5.3726587221643897E-2</v>
      </c>
    </row>
    <row r="15" spans="1:32" ht="15.5" x14ac:dyDescent="0.35">
      <c r="A15" s="18"/>
      <c r="G15" s="143" t="s">
        <v>17</v>
      </c>
      <c r="H15" s="321">
        <v>3140.5623744087602</v>
      </c>
      <c r="I15" s="148">
        <f t="shared" si="0"/>
        <v>-4.4828704162481081E-2</v>
      </c>
      <c r="J15" s="148">
        <f t="shared" si="1"/>
        <v>8.4442047558312347E-3</v>
      </c>
    </row>
    <row r="16" spans="1:32" ht="15.5" x14ac:dyDescent="0.35">
      <c r="A16" s="18"/>
      <c r="G16" s="143" t="s">
        <v>18</v>
      </c>
      <c r="H16" s="321">
        <v>3019.6655676181699</v>
      </c>
      <c r="I16" s="148">
        <f t="shared" si="0"/>
        <v>-4.6077376866362485E-3</v>
      </c>
      <c r="J16" s="148">
        <f t="shared" si="1"/>
        <v>3.8495273259251929E-2</v>
      </c>
    </row>
    <row r="17" spans="1:10" ht="15.5" x14ac:dyDescent="0.35">
      <c r="A17" s="18"/>
      <c r="G17" s="143" t="s">
        <v>19</v>
      </c>
      <c r="H17" s="321">
        <v>2906.8389971704601</v>
      </c>
      <c r="I17" s="148">
        <f t="shared" si="0"/>
        <v>3.2928354688593342E-2</v>
      </c>
      <c r="J17" s="148">
        <f t="shared" si="1"/>
        <v>3.736392919057735E-2</v>
      </c>
    </row>
    <row r="18" spans="1:10" ht="15.5" x14ac:dyDescent="0.35">
      <c r="A18" s="18"/>
      <c r="G18" s="143" t="s">
        <v>20</v>
      </c>
      <c r="H18" s="321">
        <v>2859.74867207335</v>
      </c>
      <c r="I18" s="148">
        <f t="shared" si="0"/>
        <v>4.8594760091245415E-2</v>
      </c>
      <c r="J18" s="148">
        <f t="shared" si="1"/>
        <v>1.6199839462367246E-2</v>
      </c>
    </row>
    <row r="19" spans="1:10" ht="15.5" x14ac:dyDescent="0.35">
      <c r="A19" s="18"/>
      <c r="G19" s="143" t="s">
        <v>21</v>
      </c>
      <c r="H19" s="321">
        <v>2808.2853846225498</v>
      </c>
      <c r="I19" s="148">
        <f t="shared" si="0"/>
        <v>6.5715999388167079E-2</v>
      </c>
      <c r="J19" s="148">
        <f t="shared" si="1"/>
        <v>1.7995737860938919E-2</v>
      </c>
    </row>
    <row r="20" spans="1:10" ht="15.5" x14ac:dyDescent="0.35">
      <c r="A20" s="18"/>
      <c r="G20" s="143" t="s">
        <v>22</v>
      </c>
      <c r="H20" s="321">
        <v>2590.5060475119699</v>
      </c>
      <c r="I20" s="148">
        <f t="shared" si="0"/>
        <v>0.1381686608735001</v>
      </c>
      <c r="J20" s="148">
        <f t="shared" si="1"/>
        <v>7.7548862484946759E-2</v>
      </c>
    </row>
    <row r="21" spans="1:10" ht="15.5" x14ac:dyDescent="0.35">
      <c r="A21" s="18"/>
      <c r="G21" s="143" t="s">
        <v>23</v>
      </c>
      <c r="H21" s="321">
        <v>2478.4145081741299</v>
      </c>
      <c r="I21" s="148">
        <f t="shared" si="0"/>
        <v>0.17546021691717884</v>
      </c>
      <c r="J21" s="148">
        <f t="shared" si="1"/>
        <v>4.3270132276084589E-2</v>
      </c>
    </row>
    <row r="22" spans="1:10" ht="15.5" x14ac:dyDescent="0.35">
      <c r="A22" s="18"/>
      <c r="G22" s="143" t="s">
        <v>24</v>
      </c>
      <c r="H22" s="321">
        <v>2351.20355875733</v>
      </c>
      <c r="I22" s="148">
        <f t="shared" si="0"/>
        <v>0.21778182546649349</v>
      </c>
      <c r="J22" s="148">
        <f t="shared" si="1"/>
        <v>5.1327551947925487E-2</v>
      </c>
    </row>
    <row r="23" spans="1:10" ht="15.5" x14ac:dyDescent="0.35">
      <c r="A23" s="18"/>
      <c r="G23" s="143" t="s">
        <v>25</v>
      </c>
      <c r="H23" s="321">
        <v>2207.7498092445799</v>
      </c>
      <c r="I23" s="148">
        <f t="shared" si="0"/>
        <v>0.26550722536047688</v>
      </c>
      <c r="J23" s="148">
        <f t="shared" si="1"/>
        <v>6.1012900809221754E-2</v>
      </c>
    </row>
    <row r="24" spans="1:10" ht="15.5" x14ac:dyDescent="0.35">
      <c r="A24" s="18"/>
      <c r="G24" s="143" t="s">
        <v>26</v>
      </c>
      <c r="H24" s="321">
        <v>2052.2910303999502</v>
      </c>
      <c r="I24" s="148">
        <f t="shared" si="0"/>
        <v>0.31722655937991173</v>
      </c>
      <c r="J24" s="148">
        <f t="shared" si="1"/>
        <v>7.0415034436271853E-2</v>
      </c>
    </row>
    <row r="25" spans="1:10" ht="15.5" x14ac:dyDescent="0.35">
      <c r="A25" s="18"/>
      <c r="G25" s="143" t="s">
        <v>27</v>
      </c>
      <c r="H25" s="321">
        <v>1694.1546273516201</v>
      </c>
      <c r="I25" s="148">
        <f t="shared" si="0"/>
        <v>0.43637439002309197</v>
      </c>
      <c r="J25" s="148">
        <f t="shared" si="1"/>
        <v>0.17450566110915394</v>
      </c>
    </row>
    <row r="26" spans="1:10" ht="15.5" x14ac:dyDescent="0.35">
      <c r="A26" s="18"/>
      <c r="G26" s="143" t="s">
        <v>28</v>
      </c>
      <c r="H26" s="321">
        <v>1475.75116173486</v>
      </c>
      <c r="I26" s="148">
        <f t="shared" si="0"/>
        <v>0.50903469182904293</v>
      </c>
      <c r="J26" s="148">
        <f t="shared" si="1"/>
        <v>0.12891589828384103</v>
      </c>
    </row>
    <row r="27" spans="1:10" ht="15.5" x14ac:dyDescent="0.35">
      <c r="A27" s="18"/>
      <c r="G27" s="143" t="s">
        <v>29</v>
      </c>
      <c r="H27" s="321">
        <v>1363.6430694852399</v>
      </c>
      <c r="I27" s="148">
        <f t="shared" si="0"/>
        <v>0.54633175483462959</v>
      </c>
      <c r="J27" s="148">
        <f t="shared" si="1"/>
        <v>7.5966799252137007E-2</v>
      </c>
    </row>
    <row r="28" spans="1:10" ht="15.5" x14ac:dyDescent="0.35">
      <c r="A28" s="18"/>
      <c r="G28" s="143" t="s">
        <v>30</v>
      </c>
      <c r="H28" s="321">
        <v>1326.52403123913</v>
      </c>
      <c r="I28" s="148">
        <f t="shared" si="0"/>
        <v>0.55868082866499469</v>
      </c>
      <c r="J28" s="148">
        <f t="shared" si="1"/>
        <v>2.7220494187032401E-2</v>
      </c>
    </row>
    <row r="29" spans="1:10" ht="15.5" x14ac:dyDescent="0.35">
      <c r="A29" s="18"/>
      <c r="G29" s="143" t="s">
        <v>31</v>
      </c>
      <c r="H29" s="321">
        <v>1228.2545840773601</v>
      </c>
      <c r="I29" s="148">
        <f t="shared" si="0"/>
        <v>0.5913739348339575</v>
      </c>
      <c r="J29" s="148">
        <f t="shared" si="1"/>
        <v>7.4080412301294418E-2</v>
      </c>
    </row>
    <row r="30" spans="1:10" ht="15.5" x14ac:dyDescent="0.35">
      <c r="A30" s="18"/>
      <c r="G30" s="143" t="s">
        <v>32</v>
      </c>
      <c r="H30" s="321">
        <v>1173.3791329901701</v>
      </c>
      <c r="I30" s="148">
        <f t="shared" si="0"/>
        <v>0.60963036142715776</v>
      </c>
      <c r="J30" s="148">
        <f t="shared" si="1"/>
        <v>4.4677587039832857E-2</v>
      </c>
    </row>
    <row r="31" spans="1:10" ht="15.5" x14ac:dyDescent="0.35">
      <c r="A31" s="18"/>
      <c r="G31" s="143" t="s">
        <v>33</v>
      </c>
      <c r="H31" s="321">
        <v>1022.50377668626</v>
      </c>
      <c r="I31" s="148">
        <f t="shared" si="0"/>
        <v>0.65982484388724383</v>
      </c>
      <c r="J31" s="148">
        <f t="shared" si="1"/>
        <v>0.1285819323541473</v>
      </c>
    </row>
    <row r="32" spans="1:10" ht="16" thickBot="1" x14ac:dyDescent="0.4">
      <c r="A32" s="18"/>
      <c r="G32" s="294" t="s">
        <v>34</v>
      </c>
      <c r="H32" s="321">
        <v>969.67219821692902</v>
      </c>
      <c r="I32" s="295">
        <f t="shared" si="0"/>
        <v>0.67740129774811053</v>
      </c>
      <c r="J32" s="295">
        <f t="shared" si="1"/>
        <v>5.1668834554868932E-2</v>
      </c>
    </row>
    <row r="33" spans="1:10" ht="15.5" x14ac:dyDescent="0.35">
      <c r="A33" s="18"/>
      <c r="G33" s="288" t="s">
        <v>35</v>
      </c>
      <c r="H33" s="325">
        <v>973.92236323780696</v>
      </c>
      <c r="I33" s="297">
        <f t="shared" si="0"/>
        <v>0.67598731710329796</v>
      </c>
      <c r="J33" s="304">
        <f t="shared" si="1"/>
        <v>-4.3830946465138552E-3</v>
      </c>
    </row>
    <row r="34" spans="1:10" ht="15.5" x14ac:dyDescent="0.35">
      <c r="A34" s="18"/>
      <c r="G34" s="299" t="s">
        <v>36</v>
      </c>
      <c r="H34" s="326">
        <v>964.95054850339898</v>
      </c>
      <c r="I34" s="148">
        <f t="shared" si="0"/>
        <v>0.67897213588585825</v>
      </c>
      <c r="J34" s="305">
        <f t="shared" si="1"/>
        <v>9.2120430468206598E-3</v>
      </c>
    </row>
    <row r="35" spans="1:10" ht="15.5" x14ac:dyDescent="0.35">
      <c r="A35" s="18"/>
      <c r="G35" s="299" t="s">
        <v>95</v>
      </c>
      <c r="H35" s="326">
        <v>961.34738721992198</v>
      </c>
      <c r="I35" s="148">
        <f t="shared" si="0"/>
        <v>0.68017086588574005</v>
      </c>
      <c r="J35" s="305">
        <f t="shared" si="1"/>
        <v>3.7340372406289182E-3</v>
      </c>
    </row>
    <row r="36" spans="1:10" ht="15.5" x14ac:dyDescent="0.35">
      <c r="A36" s="18"/>
      <c r="G36" s="299" t="s">
        <v>96</v>
      </c>
      <c r="H36" s="326">
        <v>915.25899920503696</v>
      </c>
      <c r="I36" s="148">
        <f t="shared" si="0"/>
        <v>0.69550393843316738</v>
      </c>
      <c r="J36" s="305">
        <f t="shared" si="1"/>
        <v>4.7941450330630221E-2</v>
      </c>
    </row>
    <row r="37" spans="1:10" ht="16" thickBot="1" x14ac:dyDescent="0.4">
      <c r="A37" s="18"/>
      <c r="G37" s="301" t="s">
        <v>97</v>
      </c>
      <c r="H37" s="327">
        <v>792.43294095257704</v>
      </c>
      <c r="I37" s="302">
        <f t="shared" si="0"/>
        <v>0.73636674451115924</v>
      </c>
      <c r="J37" s="306">
        <f>-(H37-H36)/H36</f>
        <v>0.1341981432131697</v>
      </c>
    </row>
    <row r="38" spans="1:10" ht="15.5" x14ac:dyDescent="0.35">
      <c r="A38" s="3"/>
    </row>
    <row r="39" spans="1:10" ht="15.5" x14ac:dyDescent="0.35">
      <c r="B39" s="537" t="s">
        <v>279</v>
      </c>
      <c r="C39" s="538"/>
      <c r="D39" s="538"/>
      <c r="E39" s="538"/>
      <c r="F39" s="538"/>
      <c r="G39" s="538"/>
      <c r="H39" s="538"/>
      <c r="I39" s="538"/>
    </row>
    <row r="40" spans="1:10" ht="15.5" x14ac:dyDescent="0.35">
      <c r="B40" s="539" t="s">
        <v>265</v>
      </c>
      <c r="C40" s="532"/>
      <c r="D40" s="532"/>
      <c r="E40" s="532"/>
      <c r="F40" s="532"/>
      <c r="G40" s="532"/>
      <c r="H40" s="532"/>
      <c r="I40" s="532"/>
    </row>
    <row r="41" spans="1:10" ht="15.5" x14ac:dyDescent="0.35"/>
    <row r="42" spans="1:10" ht="15.5" x14ac:dyDescent="0.35">
      <c r="B42" s="538" t="s">
        <v>41</v>
      </c>
      <c r="C42" s="538"/>
      <c r="D42" s="538"/>
      <c r="E42" s="538"/>
      <c r="F42" s="538"/>
      <c r="G42" s="538"/>
      <c r="H42" s="538"/>
      <c r="I42" s="538"/>
    </row>
    <row r="43" spans="1:10" ht="15.5" x14ac:dyDescent="0.35">
      <c r="B43" s="595"/>
      <c r="C43" s="596"/>
      <c r="D43" s="596"/>
      <c r="E43" s="596"/>
      <c r="F43" s="596"/>
      <c r="G43" s="596"/>
      <c r="H43" s="596"/>
      <c r="I43" s="597"/>
    </row>
    <row r="44" spans="1:10" ht="15.5" x14ac:dyDescent="0.35"/>
    <row r="45" spans="1:10" ht="15.5" x14ac:dyDescent="0.35">
      <c r="B45" s="562" t="s">
        <v>42</v>
      </c>
      <c r="C45" s="563"/>
      <c r="D45" s="563"/>
      <c r="E45" s="563"/>
      <c r="F45" s="563"/>
      <c r="G45" s="563"/>
      <c r="H45" s="563"/>
      <c r="I45" s="564"/>
    </row>
    <row r="46" spans="1:10" ht="27" customHeight="1" x14ac:dyDescent="0.35">
      <c r="B46" s="555" t="s">
        <v>267</v>
      </c>
      <c r="C46" s="556"/>
      <c r="D46" s="556"/>
      <c r="E46" s="556"/>
      <c r="F46" s="556"/>
      <c r="G46" s="556"/>
      <c r="H46" s="556"/>
      <c r="I46" s="557"/>
    </row>
    <row r="47" spans="1:10" ht="15.5" x14ac:dyDescent="0.35"/>
    <row r="48" spans="1:10" ht="15.5" x14ac:dyDescent="0.35">
      <c r="B48" s="125" t="s">
        <v>214</v>
      </c>
      <c r="C48" s="565" t="s">
        <v>278</v>
      </c>
      <c r="D48" s="566"/>
      <c r="E48" s="566"/>
      <c r="F48" s="566"/>
      <c r="G48" s="566"/>
      <c r="H48" s="566"/>
      <c r="I48" s="566"/>
    </row>
    <row r="49" spans="2:9" ht="15.5" x14ac:dyDescent="0.35">
      <c r="B49" s="125" t="s">
        <v>215</v>
      </c>
      <c r="C49" s="565">
        <v>44748</v>
      </c>
      <c r="D49" s="566"/>
      <c r="E49" s="566"/>
      <c r="F49" s="566"/>
      <c r="G49" s="566"/>
      <c r="H49" s="566"/>
      <c r="I49" s="566"/>
    </row>
    <row r="50" spans="2:9" ht="15.5" x14ac:dyDescent="0.35">
      <c r="B50" s="135" t="s">
        <v>216</v>
      </c>
      <c r="C50" s="598" t="s">
        <v>170</v>
      </c>
      <c r="D50" s="566"/>
      <c r="E50" s="566"/>
      <c r="F50" s="566"/>
      <c r="G50" s="566"/>
      <c r="H50" s="566"/>
      <c r="I50" s="566"/>
    </row>
    <row r="51" spans="2:9" ht="15.5" x14ac:dyDescent="0.35">
      <c r="B51" s="567" t="s">
        <v>230</v>
      </c>
      <c r="C51" s="568"/>
      <c r="D51" s="566"/>
      <c r="E51" s="566"/>
      <c r="F51" s="566"/>
      <c r="G51" s="566"/>
      <c r="H51" s="566"/>
      <c r="I51" s="566"/>
    </row>
    <row r="52" spans="2:9" ht="15.5" x14ac:dyDescent="0.35">
      <c r="B52" s="567"/>
      <c r="C52" s="569"/>
      <c r="D52" s="566"/>
      <c r="E52" s="566"/>
      <c r="F52" s="566"/>
      <c r="G52" s="566"/>
      <c r="H52" s="566"/>
      <c r="I52" s="566"/>
    </row>
    <row r="53" spans="2:9" ht="15.5" x14ac:dyDescent="0.35">
      <c r="B53" s="567"/>
      <c r="C53" s="570"/>
      <c r="D53" s="570"/>
      <c r="E53" s="570"/>
      <c r="F53" s="570"/>
      <c r="G53" s="570"/>
      <c r="H53" s="570"/>
      <c r="I53" s="570"/>
    </row>
    <row r="54" spans="2:9" ht="15.5" x14ac:dyDescent="0.35"/>
    <row r="55" spans="2:9" ht="15.5" x14ac:dyDescent="0.35"/>
    <row r="56" spans="2:9" ht="15.65" customHeight="1" x14ac:dyDescent="0.35"/>
    <row r="57" spans="2:9" ht="15.65" customHeight="1" x14ac:dyDescent="0.35"/>
    <row r="58" spans="2:9" ht="15.65" customHeight="1" x14ac:dyDescent="0.35"/>
    <row r="59" spans="2:9" ht="15.65" customHeight="1" x14ac:dyDescent="0.35"/>
    <row r="60" spans="2:9" ht="15.65" customHeight="1" x14ac:dyDescent="0.35"/>
    <row r="61" spans="2:9" ht="15.65" customHeight="1" x14ac:dyDescent="0.35"/>
    <row r="62" spans="2:9" ht="15.65" customHeight="1" x14ac:dyDescent="0.35"/>
  </sheetData>
  <mergeCells count="16">
    <mergeCell ref="B51:B53"/>
    <mergeCell ref="C51:I51"/>
    <mergeCell ref="C52:I52"/>
    <mergeCell ref="C53:I53"/>
    <mergeCell ref="B43:I43"/>
    <mergeCell ref="B45:I45"/>
    <mergeCell ref="B46:I46"/>
    <mergeCell ref="C48:I48"/>
    <mergeCell ref="C49:I49"/>
    <mergeCell ref="C50:I50"/>
    <mergeCell ref="B42:I42"/>
    <mergeCell ref="B2:B3"/>
    <mergeCell ref="C2:D2"/>
    <mergeCell ref="C3:D3"/>
    <mergeCell ref="B39:I39"/>
    <mergeCell ref="B40:I40"/>
  </mergeCells>
  <conditionalFormatting sqref="I7">
    <cfRule type="iconSet" priority="5">
      <iconSet iconSet="4TrafficLights" showValue="0">
        <cfvo type="percent" val="0"/>
        <cfvo type="num" val="1"/>
        <cfvo type="num" val="2"/>
        <cfvo type="num" val="3"/>
      </iconSet>
    </cfRule>
  </conditionalFormatting>
  <conditionalFormatting sqref="G3">
    <cfRule type="iconSet" priority="4">
      <iconSet iconSet="4TrafficLights" showValue="0">
        <cfvo type="percent" val="0"/>
        <cfvo type="num" val="1"/>
        <cfvo type="num" val="2"/>
        <cfvo type="num" val="3"/>
      </iconSet>
    </cfRule>
  </conditionalFormatting>
  <hyperlinks>
    <hyperlink ref="C50" r:id="rId1" xr:uid="{B58D0D47-175A-446D-B3FB-E390D018338B}"/>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20A57-E9DE-4C5D-9C8A-7DFB17B8F168}">
  <dimension ref="A1:AH62"/>
  <sheetViews>
    <sheetView zoomScale="75" zoomScaleNormal="75" workbookViewId="0">
      <selection activeCell="B2" sqref="B2:B3"/>
    </sheetView>
  </sheetViews>
  <sheetFormatPr defaultColWidth="0" defaultRowHeight="15.65" customHeight="1" zeroHeight="1" x14ac:dyDescent="0.35"/>
  <cols>
    <col min="1" max="1" width="4.23046875" style="65" customWidth="1"/>
    <col min="2" max="2" width="21.23046875" style="65" customWidth="1"/>
    <col min="3" max="3" width="14.4609375" style="65" customWidth="1"/>
    <col min="4" max="4" width="7.84375" style="65" bestFit="1" customWidth="1"/>
    <col min="5" max="5" width="16.4609375" style="65" customWidth="1"/>
    <col min="6" max="6" width="17.07421875" style="65" customWidth="1"/>
    <col min="7" max="7" width="9.07421875" style="65" customWidth="1"/>
    <col min="8" max="8" width="21.765625" style="65" customWidth="1"/>
    <col min="9" max="9" width="13.4609375" style="65" customWidth="1"/>
    <col min="10" max="10" width="16.07421875" style="65" customWidth="1"/>
    <col min="11" max="11" width="14.69140625" style="65" customWidth="1"/>
    <col min="12" max="12" width="9.3046875" style="65" hidden="1" customWidth="1"/>
    <col min="13" max="13" width="8.765625" style="65" hidden="1" customWidth="1"/>
    <col min="14" max="16" width="9.07421875" style="65" hidden="1" customWidth="1"/>
    <col min="17" max="18" width="8.765625" style="65" hidden="1" customWidth="1"/>
    <col min="19" max="22" width="9.07421875" style="65" hidden="1" customWidth="1"/>
    <col min="23" max="23" width="8.765625" style="65" hidden="1" customWidth="1"/>
    <col min="24" max="27" width="9.07421875" style="65" hidden="1" customWidth="1"/>
    <col min="28" max="29" width="8.3046875" style="65" hidden="1" customWidth="1"/>
    <col min="30" max="30" width="6.69140625" style="65" hidden="1" customWidth="1"/>
    <col min="31" max="31" width="1.3046875" style="65" hidden="1" customWidth="1"/>
    <col min="32" max="32" width="6.69140625" style="65" hidden="1" customWidth="1"/>
    <col min="33" max="34" width="6.07421875" style="65" hidden="1" customWidth="1"/>
    <col min="35" max="16384" width="8.84375" style="65" hidden="1"/>
  </cols>
  <sheetData>
    <row r="1" spans="1:32" s="121" customFormat="1" ht="25.5" customHeight="1" x14ac:dyDescent="0.35">
      <c r="A1" s="151"/>
      <c r="B1" s="152"/>
      <c r="C1" s="152"/>
      <c r="D1" s="152"/>
      <c r="E1" s="152"/>
      <c r="F1" s="152"/>
      <c r="G1" s="152"/>
      <c r="H1" s="152"/>
      <c r="I1" s="153"/>
      <c r="J1" s="154"/>
      <c r="K1" s="154"/>
      <c r="L1" s="154"/>
      <c r="M1" s="139"/>
      <c r="N1" s="139"/>
      <c r="O1" s="139"/>
      <c r="P1" s="139"/>
      <c r="Q1" s="139"/>
      <c r="R1" s="139"/>
      <c r="S1" s="139"/>
      <c r="T1" s="139"/>
      <c r="U1" s="139"/>
      <c r="V1" s="139"/>
      <c r="W1" s="139"/>
      <c r="X1" s="139"/>
      <c r="Y1" s="139"/>
      <c r="Z1" s="139"/>
      <c r="AA1" s="139"/>
      <c r="AB1" s="139"/>
      <c r="AC1" s="139"/>
      <c r="AD1" s="139"/>
      <c r="AE1" s="139"/>
      <c r="AF1" s="139"/>
    </row>
    <row r="2" spans="1:32" s="121" customFormat="1" ht="47.25" customHeight="1" x14ac:dyDescent="0.35">
      <c r="A2" s="155"/>
      <c r="B2" s="590" t="s">
        <v>11</v>
      </c>
      <c r="C2" s="591" t="s">
        <v>6</v>
      </c>
      <c r="D2" s="592"/>
      <c r="E2" s="108" t="s">
        <v>7</v>
      </c>
      <c r="F2" s="107" t="s">
        <v>44</v>
      </c>
      <c r="G2" s="109" t="s">
        <v>186</v>
      </c>
      <c r="H2" s="109" t="s">
        <v>253</v>
      </c>
      <c r="I2" s="108" t="s">
        <v>49</v>
      </c>
      <c r="J2" s="155"/>
      <c r="K2" s="154"/>
    </row>
    <row r="3" spans="1:32" s="121" customFormat="1" ht="28.5" customHeight="1" x14ac:dyDescent="0.35">
      <c r="A3" s="156"/>
      <c r="B3" s="590"/>
      <c r="C3" s="593" t="s">
        <v>261</v>
      </c>
      <c r="D3" s="594"/>
      <c r="E3" s="142">
        <v>1</v>
      </c>
      <c r="F3" s="37" t="s">
        <v>45</v>
      </c>
      <c r="G3" s="144">
        <f>I7</f>
        <v>2</v>
      </c>
      <c r="H3" s="132" t="str">
        <f>I8</f>
        <v>N/A</v>
      </c>
      <c r="I3" s="159" t="s">
        <v>252</v>
      </c>
      <c r="J3" s="155"/>
      <c r="K3" s="154"/>
    </row>
    <row r="4" spans="1:32" s="121" customFormat="1" ht="15.5" x14ac:dyDescent="0.35">
      <c r="A4" s="157"/>
      <c r="B4" s="153"/>
      <c r="C4" s="153"/>
      <c r="D4" s="153"/>
      <c r="E4" s="153"/>
      <c r="F4" s="153"/>
      <c r="G4" s="153"/>
      <c r="H4" s="153"/>
      <c r="I4" s="153"/>
      <c r="J4" s="153"/>
      <c r="K4" s="153"/>
      <c r="L4" s="153"/>
    </row>
    <row r="5" spans="1:32" ht="15.5" x14ac:dyDescent="0.35">
      <c r="A5" s="18"/>
    </row>
    <row r="6" spans="1:32" ht="15.5" x14ac:dyDescent="0.35">
      <c r="A6" s="18"/>
      <c r="G6" s="123"/>
      <c r="H6" s="123" t="s">
        <v>254</v>
      </c>
      <c r="I6" s="123" t="s">
        <v>255</v>
      </c>
    </row>
    <row r="7" spans="1:32" ht="36" customHeight="1" x14ac:dyDescent="0.35">
      <c r="A7" s="18"/>
      <c r="G7" s="123" t="s">
        <v>186</v>
      </c>
      <c r="H7" s="145">
        <f>(H37-H33)/H33</f>
        <v>3.4067129579311885E-2</v>
      </c>
      <c r="I7" s="146">
        <f>IF(H7="No data",0,IF(H7&gt;0.05,1,IF(H7&lt;-0.05,3,2)))</f>
        <v>2</v>
      </c>
    </row>
    <row r="8" spans="1:32" ht="34.5" x14ac:dyDescent="0.35">
      <c r="A8" s="18"/>
      <c r="G8" s="123" t="s">
        <v>253</v>
      </c>
      <c r="H8" s="162">
        <f>-(I37)</f>
        <v>-7.420132639346666E-2</v>
      </c>
      <c r="I8" s="132" t="s">
        <v>99</v>
      </c>
    </row>
    <row r="9" spans="1:32" ht="15" customHeight="1" x14ac:dyDescent="0.35">
      <c r="A9" s="18"/>
    </row>
    <row r="10" spans="1:32" ht="15" customHeight="1" x14ac:dyDescent="0.35">
      <c r="A10" s="18"/>
    </row>
    <row r="11" spans="1:32" ht="31" x14ac:dyDescent="0.35">
      <c r="A11" s="18"/>
      <c r="G11" s="147" t="s">
        <v>67</v>
      </c>
      <c r="H11" s="160" t="s">
        <v>263</v>
      </c>
      <c r="I11" s="147" t="s">
        <v>100</v>
      </c>
      <c r="J11" s="147" t="s">
        <v>141</v>
      </c>
    </row>
    <row r="12" spans="1:32" ht="15.5" x14ac:dyDescent="0.35">
      <c r="A12" s="18"/>
      <c r="G12" s="143" t="s">
        <v>14</v>
      </c>
      <c r="H12" s="321">
        <v>152.66048562944377</v>
      </c>
      <c r="I12" s="79"/>
      <c r="J12" s="79"/>
    </row>
    <row r="13" spans="1:32" ht="15.5" x14ac:dyDescent="0.35">
      <c r="A13" s="18"/>
      <c r="G13" s="143" t="s">
        <v>15</v>
      </c>
      <c r="H13" s="321">
        <v>152.66048562944377</v>
      </c>
      <c r="I13" s="148"/>
      <c r="J13" s="141"/>
    </row>
    <row r="14" spans="1:32" ht="15.5" x14ac:dyDescent="0.35">
      <c r="A14" s="18"/>
      <c r="G14" s="143" t="s">
        <v>16</v>
      </c>
      <c r="H14" s="321">
        <v>151.778149951232</v>
      </c>
      <c r="I14" s="148">
        <f t="shared" ref="I14:I37" si="0">1-(H14/$H$12)</f>
        <v>5.7797253465673437E-3</v>
      </c>
      <c r="J14" s="148">
        <f t="shared" ref="J14:J36" si="1">-(H14-H13)/H13</f>
        <v>5.7797253465673324E-3</v>
      </c>
    </row>
    <row r="15" spans="1:32" ht="15.5" x14ac:dyDescent="0.35">
      <c r="A15" s="18"/>
      <c r="G15" s="143" t="s">
        <v>17</v>
      </c>
      <c r="H15" s="321">
        <v>174.56806384733028</v>
      </c>
      <c r="I15" s="148">
        <f t="shared" si="0"/>
        <v>-0.14350523075803179</v>
      </c>
      <c r="J15" s="148">
        <f t="shared" si="1"/>
        <v>-0.15015279803727305</v>
      </c>
    </row>
    <row r="16" spans="1:32" ht="15.5" x14ac:dyDescent="0.35">
      <c r="A16" s="18"/>
      <c r="G16" s="143" t="s">
        <v>18</v>
      </c>
      <c r="H16" s="321">
        <v>179.27053845449686</v>
      </c>
      <c r="I16" s="148">
        <f t="shared" si="0"/>
        <v>-0.17430871332116848</v>
      </c>
      <c r="J16" s="148">
        <f t="shared" si="1"/>
        <v>-2.693777145445779E-2</v>
      </c>
    </row>
    <row r="17" spans="1:10" ht="15.5" x14ac:dyDescent="0.35">
      <c r="A17" s="18"/>
      <c r="G17" s="143" t="s">
        <v>19</v>
      </c>
      <c r="H17" s="321">
        <v>184.976279297502</v>
      </c>
      <c r="I17" s="148">
        <f t="shared" si="0"/>
        <v>-0.21168407485941776</v>
      </c>
      <c r="J17" s="148">
        <f t="shared" si="1"/>
        <v>-3.1827543400018282E-2</v>
      </c>
    </row>
    <row r="18" spans="1:10" ht="15.5" x14ac:dyDescent="0.35">
      <c r="A18" s="18"/>
      <c r="G18" s="143" t="s">
        <v>20</v>
      </c>
      <c r="H18" s="321">
        <v>138.94106520422207</v>
      </c>
      <c r="I18" s="148">
        <f t="shared" si="0"/>
        <v>8.986883782436772E-2</v>
      </c>
      <c r="J18" s="148">
        <f t="shared" si="1"/>
        <v>0.24887090532965225</v>
      </c>
    </row>
    <row r="19" spans="1:10" ht="15.5" x14ac:dyDescent="0.35">
      <c r="A19" s="18"/>
      <c r="G19" s="143" t="s">
        <v>21</v>
      </c>
      <c r="H19" s="321">
        <v>144.20097161893301</v>
      </c>
      <c r="I19" s="148">
        <f t="shared" si="0"/>
        <v>5.5413907375119531E-2</v>
      </c>
      <c r="J19" s="148">
        <f t="shared" si="1"/>
        <v>-3.7857104427547639E-2</v>
      </c>
    </row>
    <row r="20" spans="1:10" ht="15.5" x14ac:dyDescent="0.35">
      <c r="A20" s="18"/>
      <c r="G20" s="143" t="s">
        <v>22</v>
      </c>
      <c r="H20" s="321">
        <v>154.17603898769335</v>
      </c>
      <c r="I20" s="148">
        <f t="shared" si="0"/>
        <v>-9.9276073438434587E-3</v>
      </c>
      <c r="J20" s="148">
        <f t="shared" si="1"/>
        <v>-6.917475837209025E-2</v>
      </c>
    </row>
    <row r="21" spans="1:10" ht="15.5" x14ac:dyDescent="0.35">
      <c r="A21" s="18"/>
      <c r="G21" s="143" t="s">
        <v>23</v>
      </c>
      <c r="H21" s="321">
        <v>152.90653848241033</v>
      </c>
      <c r="I21" s="148">
        <f t="shared" si="0"/>
        <v>-1.611765166028567E-3</v>
      </c>
      <c r="J21" s="148">
        <f t="shared" si="1"/>
        <v>8.2340972930583199E-3</v>
      </c>
    </row>
    <row r="22" spans="1:10" ht="15.5" x14ac:dyDescent="0.35">
      <c r="A22" s="18"/>
      <c r="G22" s="143" t="s">
        <v>24</v>
      </c>
      <c r="H22" s="321">
        <v>157.68174210233883</v>
      </c>
      <c r="I22" s="148">
        <f t="shared" si="0"/>
        <v>-3.2891657930941509E-2</v>
      </c>
      <c r="J22" s="148">
        <f t="shared" si="1"/>
        <v>-3.1229558051095521E-2</v>
      </c>
    </row>
    <row r="23" spans="1:10" ht="15.5" x14ac:dyDescent="0.35">
      <c r="A23" s="18"/>
      <c r="G23" s="143" t="s">
        <v>25</v>
      </c>
      <c r="H23" s="321">
        <v>174.40834091458066</v>
      </c>
      <c r="I23" s="148">
        <f t="shared" si="0"/>
        <v>-0.14245896831434135</v>
      </c>
      <c r="J23" s="148">
        <f t="shared" si="1"/>
        <v>-0.10607822179809448</v>
      </c>
    </row>
    <row r="24" spans="1:10" ht="15.5" x14ac:dyDescent="0.35">
      <c r="A24" s="18"/>
      <c r="G24" s="143" t="s">
        <v>26</v>
      </c>
      <c r="H24" s="321">
        <v>179.64782866784572</v>
      </c>
      <c r="I24" s="148">
        <f t="shared" si="0"/>
        <v>-0.17678014665765529</v>
      </c>
      <c r="J24" s="148">
        <f t="shared" si="1"/>
        <v>-3.0041497590021667E-2</v>
      </c>
    </row>
    <row r="25" spans="1:10" ht="15.5" x14ac:dyDescent="0.35">
      <c r="A25" s="18"/>
      <c r="G25" s="143" t="s">
        <v>27</v>
      </c>
      <c r="H25" s="321">
        <v>173.85158898483633</v>
      </c>
      <c r="I25" s="148">
        <f t="shared" si="0"/>
        <v>-0.13881197395657585</v>
      </c>
      <c r="J25" s="148">
        <f t="shared" si="1"/>
        <v>3.2264457221613113E-2</v>
      </c>
    </row>
    <row r="26" spans="1:10" ht="15.5" x14ac:dyDescent="0.35">
      <c r="A26" s="18"/>
      <c r="G26" s="143" t="s">
        <v>28</v>
      </c>
      <c r="H26" s="321">
        <v>171.65737193968715</v>
      </c>
      <c r="I26" s="148">
        <f t="shared" si="0"/>
        <v>-0.12443879129505042</v>
      </c>
      <c r="J26" s="148">
        <f t="shared" si="1"/>
        <v>1.2621207881744223E-2</v>
      </c>
    </row>
    <row r="27" spans="1:10" ht="15.5" x14ac:dyDescent="0.35">
      <c r="A27" s="18"/>
      <c r="G27" s="143" t="s">
        <v>29</v>
      </c>
      <c r="H27" s="321">
        <v>164.48442065106892</v>
      </c>
      <c r="I27" s="148">
        <f t="shared" si="0"/>
        <v>-7.7452491866989437E-2</v>
      </c>
      <c r="J27" s="148">
        <f t="shared" si="1"/>
        <v>4.1786444750759065E-2</v>
      </c>
    </row>
    <row r="28" spans="1:10" ht="15.5" x14ac:dyDescent="0.35">
      <c r="A28" s="18"/>
      <c r="G28" s="143" t="s">
        <v>30</v>
      </c>
      <c r="H28" s="321">
        <v>148.14763767048686</v>
      </c>
      <c r="I28" s="148">
        <f t="shared" si="0"/>
        <v>2.9561336323212339E-2</v>
      </c>
      <c r="J28" s="148">
        <f t="shared" si="1"/>
        <v>9.9321157079297478E-2</v>
      </c>
    </row>
    <row r="29" spans="1:10" ht="15.5" x14ac:dyDescent="0.35">
      <c r="A29" s="18"/>
      <c r="G29" s="143" t="s">
        <v>31</v>
      </c>
      <c r="H29" s="321">
        <v>140.32951339498942</v>
      </c>
      <c r="I29" s="148">
        <f t="shared" si="0"/>
        <v>8.0773830789360845E-2</v>
      </c>
      <c r="J29" s="148">
        <f t="shared" si="1"/>
        <v>5.2772520699160108E-2</v>
      </c>
    </row>
    <row r="30" spans="1:10" ht="15.5" x14ac:dyDescent="0.35">
      <c r="A30" s="18"/>
      <c r="G30" s="143" t="s">
        <v>32</v>
      </c>
      <c r="H30" s="321">
        <v>139.74264415205255</v>
      </c>
      <c r="I30" s="148">
        <f t="shared" si="0"/>
        <v>8.4618108111793822E-2</v>
      </c>
      <c r="J30" s="148">
        <f t="shared" si="1"/>
        <v>4.1820799398412604E-3</v>
      </c>
    </row>
    <row r="31" spans="1:10" ht="15.5" x14ac:dyDescent="0.35">
      <c r="A31" s="18"/>
      <c r="G31" s="143" t="s">
        <v>33</v>
      </c>
      <c r="H31" s="321">
        <v>143.32149458263956</v>
      </c>
      <c r="I31" s="148">
        <f t="shared" si="0"/>
        <v>6.1174907234822773E-2</v>
      </c>
      <c r="J31" s="148">
        <f t="shared" si="1"/>
        <v>-2.5610295642416066E-2</v>
      </c>
    </row>
    <row r="32" spans="1:10" ht="16" thickBot="1" x14ac:dyDescent="0.4">
      <c r="A32" s="18"/>
      <c r="G32" s="294" t="s">
        <v>34</v>
      </c>
      <c r="H32" s="322">
        <v>140.09512164332511</v>
      </c>
      <c r="I32" s="295">
        <f t="shared" si="0"/>
        <v>8.2309210103122865E-2</v>
      </c>
      <c r="J32" s="295">
        <f t="shared" si="1"/>
        <v>2.251143799965126E-2</v>
      </c>
    </row>
    <row r="33" spans="1:10" ht="15.5" x14ac:dyDescent="0.35">
      <c r="A33" s="18"/>
      <c r="G33" s="288" t="s">
        <v>35</v>
      </c>
      <c r="H33" s="323">
        <v>136.67669251353783</v>
      </c>
      <c r="I33" s="297">
        <f t="shared" si="0"/>
        <v>0.10470157388797885</v>
      </c>
      <c r="J33" s="304">
        <f t="shared" si="1"/>
        <v>2.4400772058933123E-2</v>
      </c>
    </row>
    <row r="34" spans="1:10" ht="15.5" x14ac:dyDescent="0.35">
      <c r="A34" s="18"/>
      <c r="G34" s="299" t="s">
        <v>36</v>
      </c>
      <c r="H34" s="321">
        <v>143.41059508742572</v>
      </c>
      <c r="I34" s="148">
        <f t="shared" si="0"/>
        <v>6.0591255843837177E-2</v>
      </c>
      <c r="J34" s="305">
        <f t="shared" si="1"/>
        <v>-4.9268843502493269E-2</v>
      </c>
    </row>
    <row r="35" spans="1:10" ht="15.5" x14ac:dyDescent="0.35">
      <c r="A35" s="18"/>
      <c r="G35" s="299" t="s">
        <v>95</v>
      </c>
      <c r="H35" s="321">
        <v>140.09517362360495</v>
      </c>
      <c r="I35" s="148">
        <f t="shared" si="0"/>
        <v>8.2308869607154778E-2</v>
      </c>
      <c r="J35" s="305">
        <f t="shared" si="1"/>
        <v>2.3118385791507438E-2</v>
      </c>
    </row>
    <row r="36" spans="1:10" ht="15.5" x14ac:dyDescent="0.35">
      <c r="A36" s="18"/>
      <c r="G36" s="299" t="s">
        <v>96</v>
      </c>
      <c r="H36" s="321">
        <v>142.2664132961778</v>
      </c>
      <c r="I36" s="148">
        <f t="shared" si="0"/>
        <v>6.8086199846735251E-2</v>
      </c>
      <c r="J36" s="305">
        <f t="shared" si="1"/>
        <v>-1.5498318867189121E-2</v>
      </c>
    </row>
    <row r="37" spans="1:10" ht="16" thickBot="1" x14ac:dyDescent="0.4">
      <c r="A37" s="18"/>
      <c r="G37" s="301" t="s">
        <v>97</v>
      </c>
      <c r="H37" s="324">
        <v>141.33287510786829</v>
      </c>
      <c r="I37" s="302">
        <f t="shared" si="0"/>
        <v>7.420132639346666E-2</v>
      </c>
      <c r="J37" s="306">
        <f>-(H37-H36)/H36</f>
        <v>6.5619014824393083E-3</v>
      </c>
    </row>
    <row r="38" spans="1:10" ht="15.5" x14ac:dyDescent="0.35">
      <c r="A38" s="3"/>
    </row>
    <row r="39" spans="1:10" ht="15.5" x14ac:dyDescent="0.35">
      <c r="B39" s="537" t="s">
        <v>279</v>
      </c>
      <c r="C39" s="538"/>
      <c r="D39" s="538"/>
      <c r="E39" s="538"/>
      <c r="F39" s="538"/>
      <c r="G39" s="538"/>
      <c r="H39" s="538"/>
      <c r="I39" s="538"/>
    </row>
    <row r="40" spans="1:10" ht="15.5" x14ac:dyDescent="0.35">
      <c r="B40" s="539" t="s">
        <v>266</v>
      </c>
      <c r="C40" s="532"/>
      <c r="D40" s="532"/>
      <c r="E40" s="532"/>
      <c r="F40" s="532"/>
      <c r="G40" s="532"/>
      <c r="H40" s="532"/>
      <c r="I40" s="532"/>
    </row>
    <row r="41" spans="1:10" ht="15.5" x14ac:dyDescent="0.35"/>
    <row r="42" spans="1:10" ht="15.5" x14ac:dyDescent="0.35">
      <c r="B42" s="538" t="s">
        <v>41</v>
      </c>
      <c r="C42" s="538"/>
      <c r="D42" s="538"/>
      <c r="E42" s="538"/>
      <c r="F42" s="538"/>
      <c r="G42" s="538"/>
      <c r="H42" s="538"/>
      <c r="I42" s="538"/>
    </row>
    <row r="43" spans="1:10" ht="15.5" x14ac:dyDescent="0.35">
      <c r="B43" s="595"/>
      <c r="C43" s="596"/>
      <c r="D43" s="596"/>
      <c r="E43" s="596"/>
      <c r="F43" s="596"/>
      <c r="G43" s="596"/>
      <c r="H43" s="596"/>
      <c r="I43" s="597"/>
    </row>
    <row r="44" spans="1:10" ht="15.5" x14ac:dyDescent="0.35"/>
    <row r="45" spans="1:10" ht="15.5" x14ac:dyDescent="0.35">
      <c r="B45" s="562" t="s">
        <v>42</v>
      </c>
      <c r="C45" s="563"/>
      <c r="D45" s="563"/>
      <c r="E45" s="563"/>
      <c r="F45" s="563"/>
      <c r="G45" s="563"/>
      <c r="H45" s="563"/>
      <c r="I45" s="564"/>
    </row>
    <row r="46" spans="1:10" ht="28.5" customHeight="1" x14ac:dyDescent="0.35">
      <c r="B46" s="555" t="s">
        <v>322</v>
      </c>
      <c r="C46" s="556"/>
      <c r="D46" s="556"/>
      <c r="E46" s="556"/>
      <c r="F46" s="556"/>
      <c r="G46" s="556"/>
      <c r="H46" s="556"/>
      <c r="I46" s="557"/>
    </row>
    <row r="47" spans="1:10" ht="15.5" x14ac:dyDescent="0.35"/>
    <row r="48" spans="1:10" ht="15.5" x14ac:dyDescent="0.35">
      <c r="B48" s="125" t="s">
        <v>214</v>
      </c>
      <c r="C48" s="565" t="s">
        <v>278</v>
      </c>
      <c r="D48" s="566"/>
      <c r="E48" s="566"/>
      <c r="F48" s="566"/>
      <c r="G48" s="566"/>
      <c r="H48" s="566"/>
      <c r="I48" s="566"/>
    </row>
    <row r="49" spans="2:9" ht="15.5" x14ac:dyDescent="0.35">
      <c r="B49" s="125" t="s">
        <v>215</v>
      </c>
      <c r="C49" s="565">
        <v>44748</v>
      </c>
      <c r="D49" s="566"/>
      <c r="E49" s="566"/>
      <c r="F49" s="566"/>
      <c r="G49" s="566"/>
      <c r="H49" s="566"/>
      <c r="I49" s="566"/>
    </row>
    <row r="50" spans="2:9" ht="15.5" x14ac:dyDescent="0.35">
      <c r="B50" s="135" t="s">
        <v>216</v>
      </c>
      <c r="C50" s="598" t="s">
        <v>170</v>
      </c>
      <c r="D50" s="566"/>
      <c r="E50" s="566"/>
      <c r="F50" s="566"/>
      <c r="G50" s="566"/>
      <c r="H50" s="566"/>
      <c r="I50" s="566"/>
    </row>
    <row r="51" spans="2:9" ht="15.5" x14ac:dyDescent="0.35">
      <c r="B51" s="567" t="s">
        <v>230</v>
      </c>
      <c r="C51" s="568"/>
      <c r="D51" s="566"/>
      <c r="E51" s="566"/>
      <c r="F51" s="566"/>
      <c r="G51" s="566"/>
      <c r="H51" s="566"/>
      <c r="I51" s="566"/>
    </row>
    <row r="52" spans="2:9" ht="15.5" x14ac:dyDescent="0.35">
      <c r="B52" s="567"/>
      <c r="C52" s="569"/>
      <c r="D52" s="566"/>
      <c r="E52" s="566"/>
      <c r="F52" s="566"/>
      <c r="G52" s="566"/>
      <c r="H52" s="566"/>
      <c r="I52" s="566"/>
    </row>
    <row r="53" spans="2:9" ht="15.5" x14ac:dyDescent="0.35">
      <c r="B53" s="567"/>
      <c r="C53" s="570"/>
      <c r="D53" s="570"/>
      <c r="E53" s="570"/>
      <c r="F53" s="570"/>
      <c r="G53" s="570"/>
      <c r="H53" s="570"/>
      <c r="I53" s="570"/>
    </row>
    <row r="54" spans="2:9" ht="15.5" x14ac:dyDescent="0.35"/>
    <row r="55" spans="2:9" ht="15.5" x14ac:dyDescent="0.35"/>
    <row r="56" spans="2:9" ht="15.65" customHeight="1" x14ac:dyDescent="0.35"/>
    <row r="57" spans="2:9" ht="15.65" customHeight="1" x14ac:dyDescent="0.35"/>
    <row r="58" spans="2:9" ht="15.65" customHeight="1" x14ac:dyDescent="0.35"/>
    <row r="59" spans="2:9" ht="15.65" customHeight="1" x14ac:dyDescent="0.35"/>
    <row r="60" spans="2:9" ht="15.65" customHeight="1" x14ac:dyDescent="0.35"/>
    <row r="61" spans="2:9" ht="15.65" customHeight="1" x14ac:dyDescent="0.35"/>
    <row r="62" spans="2:9" ht="15.65" customHeight="1" x14ac:dyDescent="0.35"/>
  </sheetData>
  <mergeCells count="16">
    <mergeCell ref="B51:B53"/>
    <mergeCell ref="C51:I51"/>
    <mergeCell ref="C52:I52"/>
    <mergeCell ref="C53:I53"/>
    <mergeCell ref="B43:I43"/>
    <mergeCell ref="B45:I45"/>
    <mergeCell ref="B46:I46"/>
    <mergeCell ref="C48:I48"/>
    <mergeCell ref="C49:I49"/>
    <mergeCell ref="C50:I50"/>
    <mergeCell ref="B42:I42"/>
    <mergeCell ref="B2:B3"/>
    <mergeCell ref="C2:D2"/>
    <mergeCell ref="C3:D3"/>
    <mergeCell ref="B39:I39"/>
    <mergeCell ref="B40:I40"/>
  </mergeCells>
  <conditionalFormatting sqref="I7">
    <cfRule type="iconSet" priority="4">
      <iconSet iconSet="4TrafficLights" showValue="0">
        <cfvo type="percent" val="0"/>
        <cfvo type="num" val="1"/>
        <cfvo type="num" val="2"/>
        <cfvo type="num" val="3"/>
      </iconSet>
    </cfRule>
  </conditionalFormatting>
  <conditionalFormatting sqref="G3">
    <cfRule type="iconSet" priority="3">
      <iconSet iconSet="4TrafficLights" showValue="0">
        <cfvo type="percent" val="0"/>
        <cfvo type="num" val="1"/>
        <cfvo type="num" val="2"/>
        <cfvo type="num" val="3"/>
      </iconSet>
    </cfRule>
  </conditionalFormatting>
  <hyperlinks>
    <hyperlink ref="C50" r:id="rId1" xr:uid="{C108B315-CE5E-4DC4-8FA8-C7F3A735AEAF}"/>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32EFF-241A-4F6C-959E-0DE82CA6A702}">
  <dimension ref="A1:T94"/>
  <sheetViews>
    <sheetView workbookViewId="0">
      <selection activeCell="D19" sqref="D19"/>
    </sheetView>
  </sheetViews>
  <sheetFormatPr defaultColWidth="0" defaultRowHeight="15.65" customHeight="1" zeroHeight="1" x14ac:dyDescent="0.35"/>
  <cols>
    <col min="1" max="20" width="8.84375" style="48" customWidth="1"/>
    <col min="21" max="16384" width="8.84375" style="48" hidden="1"/>
  </cols>
  <sheetData>
    <row r="1" spans="1:20" ht="35.25" customHeight="1" x14ac:dyDescent="0.35">
      <c r="A1" s="483" t="s">
        <v>178</v>
      </c>
      <c r="B1" s="484"/>
      <c r="C1" s="484"/>
      <c r="D1" s="484"/>
      <c r="E1" s="484"/>
      <c r="F1" s="484"/>
      <c r="G1" s="484"/>
      <c r="H1" s="484"/>
      <c r="I1" s="484"/>
      <c r="J1" s="484"/>
      <c r="K1" s="484"/>
      <c r="L1" s="484"/>
      <c r="M1" s="484"/>
      <c r="N1" s="484"/>
      <c r="O1" s="484"/>
      <c r="P1" s="484"/>
      <c r="Q1" s="484"/>
      <c r="R1" s="484"/>
      <c r="S1" s="484"/>
      <c r="T1" s="484"/>
    </row>
    <row r="2" spans="1:20" ht="30.75" customHeight="1" x14ac:dyDescent="0.35">
      <c r="A2" s="484"/>
      <c r="B2" s="484"/>
      <c r="C2" s="484"/>
      <c r="D2" s="484"/>
      <c r="E2" s="484"/>
      <c r="F2" s="484"/>
      <c r="G2" s="484"/>
      <c r="H2" s="484"/>
      <c r="I2" s="484"/>
      <c r="J2" s="484"/>
      <c r="K2" s="484"/>
      <c r="L2" s="484"/>
      <c r="M2" s="484"/>
      <c r="N2" s="484"/>
      <c r="O2" s="484"/>
      <c r="P2" s="484"/>
      <c r="Q2" s="484"/>
      <c r="R2" s="484"/>
      <c r="S2" s="484"/>
      <c r="T2" s="484"/>
    </row>
    <row r="3" spans="1:20" ht="15.5" x14ac:dyDescent="0.35"/>
    <row r="4" spans="1:20" ht="15.5" x14ac:dyDescent="0.35"/>
    <row r="5" spans="1:20" ht="15.5" x14ac:dyDescent="0.35">
      <c r="C5" s="81"/>
    </row>
    <row r="6" spans="1:20" ht="15.5" x14ac:dyDescent="0.35"/>
    <row r="7" spans="1:20" ht="15.5" x14ac:dyDescent="0.35"/>
    <row r="8" spans="1:20" ht="15.5" x14ac:dyDescent="0.35"/>
    <row r="9" spans="1:20" ht="15.5" x14ac:dyDescent="0.35"/>
    <row r="10" spans="1:20" ht="15.5" x14ac:dyDescent="0.35"/>
    <row r="11" spans="1:20" ht="15" customHeight="1" x14ac:dyDescent="0.35"/>
    <row r="12" spans="1:20" ht="15" customHeight="1" x14ac:dyDescent="0.35"/>
    <row r="13" spans="1:20" ht="15" customHeight="1" x14ac:dyDescent="0.35"/>
    <row r="14" spans="1:20" ht="15" customHeight="1" x14ac:dyDescent="0.35"/>
    <row r="15" spans="1:20" ht="15" customHeight="1" x14ac:dyDescent="0.35"/>
    <row r="16" spans="1:20" ht="15" customHeight="1" x14ac:dyDescent="0.35"/>
    <row r="17" ht="15" customHeight="1" x14ac:dyDescent="0.35"/>
    <row r="18" ht="15.5" x14ac:dyDescent="0.35"/>
    <row r="19" ht="15.5" x14ac:dyDescent="0.35"/>
    <row r="20" ht="15.5" x14ac:dyDescent="0.35"/>
    <row r="21" ht="15.5" x14ac:dyDescent="0.35"/>
    <row r="22" ht="15.5" x14ac:dyDescent="0.35"/>
    <row r="23" ht="15.5" x14ac:dyDescent="0.35"/>
    <row r="24" ht="15.5" x14ac:dyDescent="0.35"/>
    <row r="25" ht="15.5" x14ac:dyDescent="0.35"/>
    <row r="26" ht="15.5" x14ac:dyDescent="0.35"/>
    <row r="27" ht="15.5" x14ac:dyDescent="0.35"/>
    <row r="28" ht="15.5" x14ac:dyDescent="0.35"/>
    <row r="29" ht="15.5" x14ac:dyDescent="0.35"/>
    <row r="30" ht="15.5" x14ac:dyDescent="0.35"/>
    <row r="31" ht="15.5" x14ac:dyDescent="0.35"/>
    <row r="32" ht="15.5" x14ac:dyDescent="0.35"/>
    <row r="33" ht="15.5" x14ac:dyDescent="0.35"/>
    <row r="34" ht="15.5" x14ac:dyDescent="0.35"/>
    <row r="35" ht="15.5" x14ac:dyDescent="0.35"/>
    <row r="36" ht="15.5" x14ac:dyDescent="0.35"/>
    <row r="37" ht="15.5" x14ac:dyDescent="0.35"/>
    <row r="38" ht="15.5" x14ac:dyDescent="0.35"/>
    <row r="39" ht="15.5" x14ac:dyDescent="0.35"/>
    <row r="40" ht="15.5" x14ac:dyDescent="0.35"/>
    <row r="41" ht="15.5" x14ac:dyDescent="0.35"/>
    <row r="42" ht="15.5" x14ac:dyDescent="0.35"/>
    <row r="43" ht="15.5" x14ac:dyDescent="0.35"/>
    <row r="44" ht="15.5" x14ac:dyDescent="0.35"/>
    <row r="45" ht="15.5" x14ac:dyDescent="0.35"/>
    <row r="46" ht="15.5" x14ac:dyDescent="0.35"/>
    <row r="47" ht="15.5" x14ac:dyDescent="0.35"/>
    <row r="48" ht="15.5" x14ac:dyDescent="0.35"/>
    <row r="49" ht="15.5" x14ac:dyDescent="0.35"/>
    <row r="50" ht="15.5" x14ac:dyDescent="0.35"/>
    <row r="51" ht="15.5" x14ac:dyDescent="0.35"/>
    <row r="52" ht="15.5" x14ac:dyDescent="0.35"/>
    <row r="53" ht="15.5" x14ac:dyDescent="0.35"/>
    <row r="54" ht="15.5" x14ac:dyDescent="0.35"/>
    <row r="55" ht="15.5" x14ac:dyDescent="0.35"/>
    <row r="56" ht="15.5" x14ac:dyDescent="0.35"/>
    <row r="57" ht="15.5" x14ac:dyDescent="0.35"/>
    <row r="58" ht="15.5" x14ac:dyDescent="0.35"/>
    <row r="59" ht="15.5" x14ac:dyDescent="0.35"/>
    <row r="60" ht="15.5" x14ac:dyDescent="0.35"/>
    <row r="61" ht="15.5" x14ac:dyDescent="0.35"/>
    <row r="62" ht="15.5" x14ac:dyDescent="0.35"/>
    <row r="63" ht="15.5" x14ac:dyDescent="0.35"/>
    <row r="64" ht="15.5" x14ac:dyDescent="0.35"/>
    <row r="65" ht="15.5" x14ac:dyDescent="0.35"/>
    <row r="66" ht="15.5" x14ac:dyDescent="0.35"/>
    <row r="67" ht="15.5" x14ac:dyDescent="0.35"/>
    <row r="68" ht="15.5" x14ac:dyDescent="0.35"/>
    <row r="69" ht="15.5" x14ac:dyDescent="0.35"/>
    <row r="70" ht="15.5" x14ac:dyDescent="0.35"/>
    <row r="71" ht="15.5" x14ac:dyDescent="0.35"/>
    <row r="72" ht="15.5" x14ac:dyDescent="0.35"/>
    <row r="73" ht="15.5" x14ac:dyDescent="0.35"/>
    <row r="74" ht="15.5" x14ac:dyDescent="0.35"/>
    <row r="75" ht="15.5" x14ac:dyDescent="0.35"/>
    <row r="76" ht="15.5" x14ac:dyDescent="0.35"/>
    <row r="77" ht="15.5" x14ac:dyDescent="0.35"/>
    <row r="78" ht="15.5" x14ac:dyDescent="0.35"/>
    <row r="79" ht="15.5" x14ac:dyDescent="0.35"/>
    <row r="80" ht="15.5" x14ac:dyDescent="0.35"/>
    <row r="81" ht="15.5" x14ac:dyDescent="0.35"/>
    <row r="82" ht="15.5" x14ac:dyDescent="0.35"/>
    <row r="83" ht="15.5" x14ac:dyDescent="0.35"/>
    <row r="84" ht="15.5" x14ac:dyDescent="0.35"/>
    <row r="85" ht="15.5" x14ac:dyDescent="0.35"/>
    <row r="86" ht="15.5" x14ac:dyDescent="0.35"/>
    <row r="87" ht="15.5" x14ac:dyDescent="0.35"/>
    <row r="88" ht="15.5" x14ac:dyDescent="0.35"/>
    <row r="89" ht="15.5" x14ac:dyDescent="0.35"/>
    <row r="90" ht="15.5" x14ac:dyDescent="0.35"/>
    <row r="91" ht="15.5" x14ac:dyDescent="0.35"/>
    <row r="92" ht="15.5" x14ac:dyDescent="0.35"/>
    <row r="93" ht="15.5" x14ac:dyDescent="0.35"/>
    <row r="94" ht="15.5" x14ac:dyDescent="0.35"/>
  </sheetData>
  <mergeCells count="1">
    <mergeCell ref="A1:T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D6BFE-7E5B-423C-BDBB-67EB82648FF7}">
  <dimension ref="B2:D25"/>
  <sheetViews>
    <sheetView topLeftCell="B1" workbookViewId="0">
      <selection activeCell="D19" sqref="D19"/>
    </sheetView>
  </sheetViews>
  <sheetFormatPr defaultColWidth="8.84375" defaultRowHeight="15.5" x14ac:dyDescent="0.35"/>
  <cols>
    <col min="1" max="1" width="8.84375" style="48"/>
    <col min="2" max="2" width="15.3046875" style="48" customWidth="1"/>
    <col min="3" max="3" width="13.07421875" style="48" customWidth="1"/>
    <col min="4" max="4" width="71.84375" style="83" customWidth="1"/>
    <col min="5" max="16384" width="8.84375" style="48"/>
  </cols>
  <sheetData>
    <row r="2" spans="2:4" x14ac:dyDescent="0.35">
      <c r="B2" s="82" t="s">
        <v>179</v>
      </c>
      <c r="C2" s="82"/>
    </row>
    <row r="3" spans="2:4" x14ac:dyDescent="0.35">
      <c r="B3" s="84" t="s">
        <v>180</v>
      </c>
      <c r="C3" s="84"/>
      <c r="D3" s="85" t="s">
        <v>181</v>
      </c>
    </row>
    <row r="4" spans="2:4" ht="84.5" x14ac:dyDescent="0.35">
      <c r="B4" s="485">
        <v>1</v>
      </c>
      <c r="C4" s="486"/>
      <c r="D4" s="86" t="s">
        <v>182</v>
      </c>
    </row>
    <row r="5" spans="2:4" x14ac:dyDescent="0.35">
      <c r="B5" s="485">
        <v>2</v>
      </c>
      <c r="C5" s="486"/>
      <c r="D5" s="86" t="s">
        <v>183</v>
      </c>
    </row>
    <row r="6" spans="2:4" ht="42.5" x14ac:dyDescent="0.35">
      <c r="B6" s="485">
        <v>3</v>
      </c>
      <c r="C6" s="486"/>
      <c r="D6" s="87" t="s">
        <v>184</v>
      </c>
    </row>
    <row r="7" spans="2:4" ht="28.5" x14ac:dyDescent="0.35">
      <c r="B7" s="485">
        <v>4</v>
      </c>
      <c r="C7" s="486"/>
      <c r="D7" s="87" t="s">
        <v>302</v>
      </c>
    </row>
    <row r="10" spans="2:4" x14ac:dyDescent="0.35">
      <c r="B10" s="82" t="s">
        <v>318</v>
      </c>
      <c r="C10" s="82"/>
    </row>
    <row r="11" spans="2:4" x14ac:dyDescent="0.35">
      <c r="B11" s="84" t="s">
        <v>185</v>
      </c>
      <c r="C11" s="84"/>
      <c r="D11" s="85" t="s">
        <v>181</v>
      </c>
    </row>
    <row r="12" spans="2:4" ht="28.5" x14ac:dyDescent="0.35">
      <c r="B12" s="485" t="s">
        <v>313</v>
      </c>
      <c r="C12" s="486"/>
      <c r="D12" s="87" t="s">
        <v>315</v>
      </c>
    </row>
    <row r="14" spans="2:4" x14ac:dyDescent="0.35">
      <c r="D14" s="48"/>
    </row>
    <row r="15" spans="2:4" x14ac:dyDescent="0.35">
      <c r="D15" s="48"/>
    </row>
    <row r="16" spans="2:4" x14ac:dyDescent="0.35">
      <c r="D16" s="48"/>
    </row>
    <row r="17" spans="4:4" x14ac:dyDescent="0.35">
      <c r="D17" s="48"/>
    </row>
    <row r="18" spans="4:4" x14ac:dyDescent="0.35">
      <c r="D18" s="48"/>
    </row>
    <row r="19" spans="4:4" x14ac:dyDescent="0.35">
      <c r="D19" s="48"/>
    </row>
    <row r="20" spans="4:4" x14ac:dyDescent="0.35">
      <c r="D20" s="48"/>
    </row>
    <row r="21" spans="4:4" x14ac:dyDescent="0.35">
      <c r="D21" s="48"/>
    </row>
    <row r="22" spans="4:4" x14ac:dyDescent="0.35">
      <c r="D22" s="48"/>
    </row>
    <row r="23" spans="4:4" x14ac:dyDescent="0.35">
      <c r="D23" s="48"/>
    </row>
    <row r="24" spans="4:4" x14ac:dyDescent="0.35">
      <c r="D24" s="48"/>
    </row>
    <row r="25" spans="4:4" x14ac:dyDescent="0.35">
      <c r="D25" s="48"/>
    </row>
  </sheetData>
  <mergeCells count="5">
    <mergeCell ref="B12:C12"/>
    <mergeCell ref="B4:C4"/>
    <mergeCell ref="B5:C5"/>
    <mergeCell ref="B6:C6"/>
    <mergeCell ref="B7:C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B2868-BC83-4D02-86CA-6462A20FC7F5}">
  <dimension ref="A1:S42"/>
  <sheetViews>
    <sheetView workbookViewId="0">
      <selection activeCell="C19" sqref="C19:D19"/>
    </sheetView>
  </sheetViews>
  <sheetFormatPr defaultColWidth="0" defaultRowHeight="15.5" zeroHeight="1" x14ac:dyDescent="0.35"/>
  <cols>
    <col min="1" max="1" width="2.07421875" style="313" customWidth="1"/>
    <col min="2" max="2" width="9.23046875" style="319" customWidth="1"/>
    <col min="3" max="3" width="5.3046875" style="319" bestFit="1" customWidth="1"/>
    <col min="4" max="4" width="47.07421875" style="313" customWidth="1"/>
    <col min="5" max="5" width="6.07421875" style="313" customWidth="1"/>
    <col min="6" max="6" width="16.84375" style="313" customWidth="1"/>
    <col min="7" max="7" width="14.3046875" style="313" customWidth="1"/>
    <col min="8" max="8" width="10.84375" style="313" customWidth="1"/>
    <col min="9" max="9" width="13.3046875" style="313" customWidth="1"/>
    <col min="10" max="10" width="12.4609375" style="313" customWidth="1"/>
    <col min="11" max="18" width="9.23046875" style="313" hidden="1" customWidth="1"/>
    <col min="19" max="19" width="0" style="313" hidden="1" customWidth="1"/>
    <col min="20" max="16384" width="9.23046875" style="313" hidden="1"/>
  </cols>
  <sheetData>
    <row r="1" spans="1:10" ht="17.5" customHeight="1" x14ac:dyDescent="0.35">
      <c r="A1" s="311"/>
      <c r="B1" s="369"/>
      <c r="C1" s="369"/>
      <c r="D1" s="312"/>
      <c r="E1" s="312"/>
      <c r="F1" s="312"/>
      <c r="G1" s="312"/>
      <c r="H1" s="312"/>
      <c r="I1" s="312"/>
      <c r="J1" s="312"/>
    </row>
    <row r="2" spans="1:10" x14ac:dyDescent="0.35">
      <c r="A2" s="314"/>
      <c r="B2" s="489" t="s">
        <v>0</v>
      </c>
      <c r="C2" s="489"/>
      <c r="D2" s="489"/>
      <c r="E2" s="489"/>
      <c r="F2" s="489"/>
      <c r="G2" s="489"/>
      <c r="H2" s="489"/>
      <c r="I2" s="489"/>
    </row>
    <row r="3" spans="1:10" ht="16" thickBot="1" x14ac:dyDescent="0.4">
      <c r="A3" s="314"/>
    </row>
    <row r="4" spans="1:10" ht="26" x14ac:dyDescent="0.35">
      <c r="A4" s="314"/>
      <c r="B4" s="110" t="s">
        <v>192</v>
      </c>
      <c r="C4" s="102" t="s">
        <v>2</v>
      </c>
      <c r="D4" s="307" t="s">
        <v>6</v>
      </c>
      <c r="E4" s="102" t="s">
        <v>7</v>
      </c>
      <c r="F4" s="307" t="s">
        <v>44</v>
      </c>
      <c r="G4" s="103" t="s">
        <v>193</v>
      </c>
      <c r="H4" s="307" t="s">
        <v>144</v>
      </c>
      <c r="I4" s="104" t="s">
        <v>49</v>
      </c>
    </row>
    <row r="5" spans="1:10" ht="24.65" customHeight="1" x14ac:dyDescent="0.35">
      <c r="A5" s="314"/>
      <c r="B5" s="370" t="s">
        <v>53</v>
      </c>
      <c r="C5" s="88">
        <v>73</v>
      </c>
      <c r="D5" s="315" t="str">
        <f>'W3.1'!C3</f>
        <v>Council adoption of revised waste collection blueprints</v>
      </c>
      <c r="E5" s="88">
        <v>3</v>
      </c>
      <c r="F5" s="316" t="s">
        <v>99</v>
      </c>
      <c r="G5" s="136">
        <f>'W3.1'!G3</f>
        <v>3</v>
      </c>
      <c r="H5" s="106" t="str">
        <f>'W3.1'!H3</f>
        <v>No data</v>
      </c>
      <c r="I5" s="111" t="str">
        <f>'W3.1'!I3</f>
        <v>Number of local authorities</v>
      </c>
    </row>
    <row r="6" spans="1:10" x14ac:dyDescent="0.35">
      <c r="A6" s="314"/>
      <c r="B6" s="370" t="s">
        <v>172</v>
      </c>
      <c r="C6" s="88">
        <v>74</v>
      </c>
      <c r="D6" s="315" t="str">
        <f>'W3.2'!C3</f>
        <v>Installed capacity for AD treatment</v>
      </c>
      <c r="E6" s="88">
        <v>3</v>
      </c>
      <c r="F6" s="254" t="s">
        <v>48</v>
      </c>
      <c r="G6" s="133">
        <f>'W3.2'!G3</f>
        <v>3</v>
      </c>
      <c r="H6" s="133">
        <f>'W3.2'!H3</f>
        <v>0</v>
      </c>
      <c r="I6" s="91" t="str">
        <f>'W3.2'!I3</f>
        <v>MW</v>
      </c>
    </row>
    <row r="7" spans="1:10" x14ac:dyDescent="0.35">
      <c r="A7" s="314"/>
      <c r="B7" s="370" t="s">
        <v>54</v>
      </c>
      <c r="C7" s="88">
        <v>74</v>
      </c>
      <c r="D7" s="315" t="str">
        <f>'W3.3'!C3</f>
        <v>Installed capacity for EfW</v>
      </c>
      <c r="E7" s="88">
        <v>3</v>
      </c>
      <c r="F7" s="254" t="s">
        <v>48</v>
      </c>
      <c r="G7" s="133">
        <f>'W3.3'!G3</f>
        <v>3</v>
      </c>
      <c r="H7" s="133">
        <f>'W3.3'!H3</f>
        <v>0</v>
      </c>
      <c r="I7" s="112" t="str">
        <f>'W3.3'!I3</f>
        <v>MW</v>
      </c>
    </row>
    <row r="8" spans="1:10" x14ac:dyDescent="0.35">
      <c r="A8" s="314"/>
      <c r="B8" s="370" t="s">
        <v>55</v>
      </c>
      <c r="C8" s="88">
        <v>74</v>
      </c>
      <c r="D8" s="315" t="str">
        <f>'W3.4'!C3</f>
        <v>Installed capacity for biomass and CHP</v>
      </c>
      <c r="E8" s="88">
        <v>3</v>
      </c>
      <c r="F8" s="254" t="s">
        <v>48</v>
      </c>
      <c r="G8" s="133">
        <f>'W3.4'!G3</f>
        <v>2</v>
      </c>
      <c r="H8" s="133">
        <f>'W3.4'!H3</f>
        <v>0</v>
      </c>
      <c r="I8" s="91" t="str">
        <f>'W3.4'!I3</f>
        <v>MW</v>
      </c>
    </row>
    <row r="9" spans="1:10" x14ac:dyDescent="0.35">
      <c r="A9" s="314"/>
      <c r="B9" s="370" t="s">
        <v>56</v>
      </c>
      <c r="C9" s="88">
        <v>73</v>
      </c>
      <c r="D9" s="315" t="str">
        <f>'W3.5'!C3</f>
        <v>Installed capacity for landfill gas capture</v>
      </c>
      <c r="E9" s="88">
        <v>3</v>
      </c>
      <c r="F9" s="254" t="s">
        <v>48</v>
      </c>
      <c r="G9" s="133">
        <f>'W3.5'!G3</f>
        <v>1</v>
      </c>
      <c r="H9" s="133">
        <f>'W3.5'!H3</f>
        <v>0</v>
      </c>
      <c r="I9" s="111" t="str">
        <f>'W3.5'!I3</f>
        <v>MW</v>
      </c>
    </row>
    <row r="10" spans="1:10" ht="16" thickBot="1" x14ac:dyDescent="0.4">
      <c r="A10" s="314"/>
      <c r="B10" s="371" t="s">
        <v>57</v>
      </c>
      <c r="C10" s="89">
        <v>75</v>
      </c>
      <c r="D10" s="317" t="str">
        <f>'W3.6'!C3</f>
        <v>Support provided through Circular Economy Capital Fund</v>
      </c>
      <c r="E10" s="89">
        <v>3</v>
      </c>
      <c r="F10" s="318" t="s">
        <v>99</v>
      </c>
      <c r="G10" s="137" t="str">
        <f>'W3.6'!G3</f>
        <v>No data</v>
      </c>
      <c r="H10" s="137" t="str">
        <f>'W3.6'!H3</f>
        <v>No data</v>
      </c>
      <c r="I10" s="113" t="str">
        <f>'W3.6'!I3</f>
        <v>TBD</v>
      </c>
    </row>
    <row r="11" spans="1:10" ht="16" thickBot="1" x14ac:dyDescent="0.4">
      <c r="A11" s="314"/>
      <c r="B11" s="372"/>
      <c r="F11" s="319"/>
      <c r="G11" s="319"/>
      <c r="H11" s="319"/>
      <c r="I11" s="319"/>
    </row>
    <row r="12" spans="1:10" ht="26" x14ac:dyDescent="0.35">
      <c r="A12" s="314"/>
      <c r="B12" s="110" t="s">
        <v>192</v>
      </c>
      <c r="C12" s="490" t="s">
        <v>6</v>
      </c>
      <c r="D12" s="490"/>
      <c r="E12" s="102" t="s">
        <v>7</v>
      </c>
      <c r="F12" s="320" t="s">
        <v>44</v>
      </c>
      <c r="G12" s="320" t="s">
        <v>186</v>
      </c>
      <c r="H12" s="320" t="s">
        <v>144</v>
      </c>
      <c r="I12" s="104" t="s">
        <v>49</v>
      </c>
    </row>
    <row r="13" spans="1:10" x14ac:dyDescent="0.35">
      <c r="A13" s="314"/>
      <c r="B13" s="370" t="s">
        <v>68</v>
      </c>
      <c r="C13" s="487" t="str">
        <f>'W2.1'!C3</f>
        <v>Amount of waste sent to landfill</v>
      </c>
      <c r="D13" s="488"/>
      <c r="E13" s="88">
        <v>2</v>
      </c>
      <c r="F13" s="254" t="s">
        <v>45</v>
      </c>
      <c r="G13" s="105">
        <f>'W2.1'!G3</f>
        <v>3</v>
      </c>
      <c r="H13" s="105">
        <f>'W2.2'!H3</f>
        <v>0</v>
      </c>
      <c r="I13" s="91" t="str">
        <f>'W2.1'!I3</f>
        <v>Kilotonnes</v>
      </c>
    </row>
    <row r="14" spans="1:10" x14ac:dyDescent="0.35">
      <c r="A14" s="314"/>
      <c r="B14" s="370" t="s">
        <v>12</v>
      </c>
      <c r="C14" s="491" t="str">
        <f>'W2.2'!C3</f>
        <v>Landfill gas capture for energy generation per megatonne waste landfilled</v>
      </c>
      <c r="D14" s="488"/>
      <c r="E14" s="88">
        <v>2</v>
      </c>
      <c r="F14" s="254" t="s">
        <v>48</v>
      </c>
      <c r="G14" s="105">
        <f>'W2.2'!G3</f>
        <v>3</v>
      </c>
      <c r="H14" s="105">
        <f>'W2.2'!H3</f>
        <v>0</v>
      </c>
      <c r="I14" s="91" t="str">
        <f>'W2.2'!I3</f>
        <v>GWh</v>
      </c>
    </row>
    <row r="15" spans="1:10" x14ac:dyDescent="0.35">
      <c r="A15" s="314"/>
      <c r="B15" s="370" t="s">
        <v>13</v>
      </c>
      <c r="C15" s="487" t="str">
        <f>'W2.3'!C3</f>
        <v>Proportion of LA waste collected via blueprint kerbside sort waste collections</v>
      </c>
      <c r="D15" s="488"/>
      <c r="E15" s="88">
        <v>2</v>
      </c>
      <c r="F15" s="254" t="s">
        <v>48</v>
      </c>
      <c r="G15" s="105">
        <f>'W2.3'!G3</f>
        <v>2</v>
      </c>
      <c r="H15" s="105">
        <f>'W2.3'!H3</f>
        <v>0</v>
      </c>
      <c r="I15" s="91" t="str">
        <f>'W2.3'!I3</f>
        <v>%</v>
      </c>
    </row>
    <row r="16" spans="1:10" ht="27.65" customHeight="1" x14ac:dyDescent="0.35">
      <c r="A16" s="314"/>
      <c r="B16" s="370" t="s">
        <v>38</v>
      </c>
      <c r="C16" s="487" t="str">
        <f>'W2.4'!C3</f>
        <v>Proportion of LA collected food waste diverted from landfill to AD hubs for energy recovery</v>
      </c>
      <c r="D16" s="488"/>
      <c r="E16" s="88">
        <v>2</v>
      </c>
      <c r="F16" s="254" t="s">
        <v>48</v>
      </c>
      <c r="G16" s="105">
        <f>'W2.4'!G3</f>
        <v>3</v>
      </c>
      <c r="H16" s="105">
        <f>'W2.4'!H3</f>
        <v>0</v>
      </c>
      <c r="I16" s="91" t="str">
        <f>'W2.4'!I3</f>
        <v>%</v>
      </c>
    </row>
    <row r="17" spans="1:9" x14ac:dyDescent="0.35">
      <c r="A17" s="314"/>
      <c r="B17" s="370" t="s">
        <v>173</v>
      </c>
      <c r="C17" s="487" t="str">
        <f>'W2.5'!C3</f>
        <v>LA collected residual waste incinerated for energy recovery</v>
      </c>
      <c r="D17" s="488"/>
      <c r="E17" s="88">
        <v>2</v>
      </c>
      <c r="F17" s="88" t="s">
        <v>48</v>
      </c>
      <c r="G17" s="105">
        <f>'W2.5'!G3</f>
        <v>3</v>
      </c>
      <c r="H17" s="105">
        <f>'W2.5'!H3</f>
        <v>0</v>
      </c>
      <c r="I17" s="91" t="str">
        <f>'W2.5'!I3</f>
        <v>%</v>
      </c>
    </row>
    <row r="18" spans="1:9" x14ac:dyDescent="0.35">
      <c r="A18" s="314"/>
      <c r="B18" s="370" t="s">
        <v>40</v>
      </c>
      <c r="C18" s="487" t="str">
        <f>'W2.6'!C3</f>
        <v>Annual residual household waste produced per person</v>
      </c>
      <c r="D18" s="488"/>
      <c r="E18" s="88">
        <v>2</v>
      </c>
      <c r="F18" s="88" t="s">
        <v>45</v>
      </c>
      <c r="G18" s="105">
        <f>'W2.6'!G3</f>
        <v>3</v>
      </c>
      <c r="H18" s="105">
        <f>'W2.6'!H3</f>
        <v>0</v>
      </c>
      <c r="I18" s="91" t="str">
        <f>'W2.6'!I3</f>
        <v>kg</v>
      </c>
    </row>
    <row r="19" spans="1:9" x14ac:dyDescent="0.35">
      <c r="A19" s="314"/>
      <c r="B19" s="370" t="s">
        <v>174</v>
      </c>
      <c r="C19" s="487" t="str">
        <f>'W2.7'!C3</f>
        <v>Total local authority municipal waste reused/recycled (proportion of total waste)</v>
      </c>
      <c r="D19" s="488"/>
      <c r="E19" s="88">
        <v>2</v>
      </c>
      <c r="F19" s="105" t="s">
        <v>48</v>
      </c>
      <c r="G19" s="105">
        <f>'W2.7'!G3</f>
        <v>2</v>
      </c>
      <c r="H19" s="105">
        <f>'W2.7'!H3</f>
        <v>0</v>
      </c>
      <c r="I19" s="91" t="str">
        <f>'W2.7'!I3</f>
        <v>%</v>
      </c>
    </row>
    <row r="20" spans="1:9" ht="16" thickBot="1" x14ac:dyDescent="0.4">
      <c r="A20" s="314"/>
      <c r="B20" s="371" t="s">
        <v>52</v>
      </c>
      <c r="C20" s="511" t="str">
        <f>'W2.8'!C3</f>
        <v>Total quantity waste generated</v>
      </c>
      <c r="D20" s="512"/>
      <c r="E20" s="89">
        <v>2</v>
      </c>
      <c r="F20" s="89" t="s">
        <v>45</v>
      </c>
      <c r="G20" s="114">
        <f>'W2.8'!G3</f>
        <v>3</v>
      </c>
      <c r="H20" s="114">
        <f>'W2.8'!H3</f>
        <v>0</v>
      </c>
      <c r="I20" s="90" t="str">
        <f>'W2.8'!I3</f>
        <v>Tonnes</v>
      </c>
    </row>
    <row r="21" spans="1:9" x14ac:dyDescent="0.35">
      <c r="A21" s="314"/>
      <c r="F21" s="319"/>
      <c r="G21" s="319"/>
      <c r="H21" s="319"/>
      <c r="I21" s="319"/>
    </row>
    <row r="22" spans="1:9" ht="15.65" customHeight="1" thickBot="1" x14ac:dyDescent="0.4">
      <c r="A22" s="314"/>
      <c r="F22" s="319"/>
      <c r="G22" s="319"/>
      <c r="H22" s="319"/>
      <c r="I22" s="319"/>
    </row>
    <row r="23" spans="1:9" ht="15.75" customHeight="1" x14ac:dyDescent="0.35">
      <c r="A23" s="314"/>
      <c r="B23" s="501" t="s">
        <v>192</v>
      </c>
      <c r="C23" s="503" t="s">
        <v>6</v>
      </c>
      <c r="D23" s="504"/>
      <c r="E23" s="507" t="s">
        <v>7</v>
      </c>
      <c r="F23" s="509" t="s">
        <v>44</v>
      </c>
      <c r="G23" s="509" t="s">
        <v>186</v>
      </c>
      <c r="H23" s="509" t="s">
        <v>187</v>
      </c>
      <c r="I23" s="495" t="s">
        <v>49</v>
      </c>
    </row>
    <row r="24" spans="1:9" x14ac:dyDescent="0.35">
      <c r="A24" s="314"/>
      <c r="B24" s="502"/>
      <c r="C24" s="505"/>
      <c r="D24" s="506"/>
      <c r="E24" s="508"/>
      <c r="F24" s="510"/>
      <c r="G24" s="510"/>
      <c r="H24" s="510"/>
      <c r="I24" s="496"/>
    </row>
    <row r="25" spans="1:9" ht="21" x14ac:dyDescent="0.35">
      <c r="A25" s="314"/>
      <c r="B25" s="370" t="s">
        <v>9</v>
      </c>
      <c r="C25" s="497" t="str">
        <f>'W1.1'!C3</f>
        <v>Waste Sector GHG Emissions</v>
      </c>
      <c r="D25" s="498"/>
      <c r="E25" s="88">
        <v>1</v>
      </c>
      <c r="F25" s="88" t="s">
        <v>45</v>
      </c>
      <c r="G25" s="92">
        <f>'W1.1'!$G$3</f>
        <v>3</v>
      </c>
      <c r="H25" s="167" t="str">
        <f>'W1.1'!I3</f>
        <v>✖</v>
      </c>
      <c r="I25" s="308" t="s">
        <v>252</v>
      </c>
    </row>
    <row r="26" spans="1:9" x14ac:dyDescent="0.35">
      <c r="A26" s="314"/>
      <c r="B26" s="370" t="s">
        <v>10</v>
      </c>
      <c r="C26" s="497" t="str">
        <f>'W1.2'!C3</f>
        <v>GHG Emissions from Landfill Sites</v>
      </c>
      <c r="D26" s="498"/>
      <c r="E26" s="88">
        <v>1</v>
      </c>
      <c r="F26" s="88" t="s">
        <v>45</v>
      </c>
      <c r="G26" s="92">
        <f>'W1.2'!$G$3</f>
        <v>3</v>
      </c>
      <c r="H26" s="316" t="str">
        <f>'W1.2'!$H$3</f>
        <v>N/A</v>
      </c>
      <c r="I26" s="308" t="s">
        <v>252</v>
      </c>
    </row>
    <row r="27" spans="1:9" ht="16" thickBot="1" x14ac:dyDescent="0.4">
      <c r="A27" s="314"/>
      <c r="B27" s="371" t="s">
        <v>11</v>
      </c>
      <c r="C27" s="499" t="str">
        <f>'W1.3'!C3</f>
        <v>GHG Emissions from Wastewater Treatment</v>
      </c>
      <c r="D27" s="500"/>
      <c r="E27" s="89">
        <v>1</v>
      </c>
      <c r="F27" s="89" t="s">
        <v>45</v>
      </c>
      <c r="G27" s="115">
        <f>'W1.3'!$G$3</f>
        <v>2</v>
      </c>
      <c r="H27" s="318" t="str">
        <f>'W1.3'!$H$3</f>
        <v>N/A</v>
      </c>
      <c r="I27" s="309" t="s">
        <v>252</v>
      </c>
    </row>
    <row r="28" spans="1:9" x14ac:dyDescent="0.35">
      <c r="A28" s="314"/>
    </row>
    <row r="29" spans="1:9" ht="15" customHeight="1" x14ac:dyDescent="0.35">
      <c r="A29" s="314"/>
    </row>
    <row r="30" spans="1:9" x14ac:dyDescent="0.35">
      <c r="A30" s="314"/>
      <c r="B30" s="489" t="s">
        <v>194</v>
      </c>
      <c r="C30" s="489"/>
      <c r="D30" s="489"/>
      <c r="E30" s="489"/>
      <c r="F30" s="489"/>
      <c r="G30" s="489"/>
      <c r="H30" s="489"/>
      <c r="I30" s="489"/>
    </row>
    <row r="31" spans="1:9" x14ac:dyDescent="0.35">
      <c r="A31" s="314"/>
    </row>
    <row r="32" spans="1:9" x14ac:dyDescent="0.35">
      <c r="A32" s="314"/>
      <c r="B32" s="108" t="s">
        <v>1</v>
      </c>
      <c r="C32" s="513" t="s">
        <v>188</v>
      </c>
      <c r="D32" s="513"/>
      <c r="E32" s="513"/>
      <c r="F32" s="513"/>
      <c r="G32" s="513"/>
      <c r="H32" s="513"/>
      <c r="I32" s="513"/>
    </row>
    <row r="33" spans="1:9" ht="15.65" customHeight="1" x14ac:dyDescent="0.35">
      <c r="A33" s="314"/>
      <c r="B33" s="373">
        <v>73</v>
      </c>
      <c r="C33" s="514" t="s">
        <v>3</v>
      </c>
      <c r="D33" s="515"/>
      <c r="E33" s="515"/>
      <c r="F33" s="515"/>
      <c r="G33" s="515"/>
      <c r="H33" s="515"/>
      <c r="I33" s="516"/>
    </row>
    <row r="34" spans="1:9" ht="15.65" customHeight="1" x14ac:dyDescent="0.35">
      <c r="A34" s="314"/>
      <c r="B34" s="373">
        <v>74</v>
      </c>
      <c r="C34" s="517" t="s">
        <v>4</v>
      </c>
      <c r="D34" s="515"/>
      <c r="E34" s="515"/>
      <c r="F34" s="515"/>
      <c r="G34" s="515"/>
      <c r="H34" s="515"/>
      <c r="I34" s="516"/>
    </row>
    <row r="35" spans="1:9" ht="15.65" customHeight="1" x14ac:dyDescent="0.35">
      <c r="A35" s="314"/>
      <c r="B35" s="374">
        <v>75</v>
      </c>
      <c r="C35" s="492" t="s">
        <v>5</v>
      </c>
      <c r="D35" s="493"/>
      <c r="E35" s="493"/>
      <c r="F35" s="493"/>
      <c r="G35" s="493"/>
      <c r="H35" s="493"/>
      <c r="I35" s="494"/>
    </row>
    <row r="36" spans="1:9" ht="15" customHeight="1" x14ac:dyDescent="0.35">
      <c r="A36" s="314"/>
      <c r="B36" s="373">
        <v>24</v>
      </c>
      <c r="C36" s="492" t="s">
        <v>43</v>
      </c>
      <c r="D36" s="493"/>
      <c r="E36" s="493"/>
      <c r="F36" s="493"/>
      <c r="G36" s="493"/>
      <c r="H36" s="493"/>
      <c r="I36" s="494"/>
    </row>
    <row r="37" spans="1:9" ht="15" customHeight="1" x14ac:dyDescent="0.35">
      <c r="A37" s="314"/>
    </row>
    <row r="38" spans="1:9" ht="15" customHeight="1" x14ac:dyDescent="0.35">
      <c r="A38" s="314"/>
      <c r="B38" s="375" t="s">
        <v>189</v>
      </c>
    </row>
    <row r="39" spans="1:9" ht="15" customHeight="1" x14ac:dyDescent="0.35">
      <c r="A39" s="314"/>
      <c r="B39" s="376" t="s">
        <v>190</v>
      </c>
    </row>
    <row r="40" spans="1:9" ht="15" customHeight="1" x14ac:dyDescent="0.35">
      <c r="A40" s="314"/>
    </row>
    <row r="41" spans="1:9" ht="15" hidden="1" customHeight="1" x14ac:dyDescent="0.35">
      <c r="A41" s="314"/>
    </row>
    <row r="42" spans="1:9" ht="15" hidden="1" customHeight="1" x14ac:dyDescent="0.35">
      <c r="A42" s="314"/>
    </row>
  </sheetData>
  <mergeCells count="26">
    <mergeCell ref="C19:D19"/>
    <mergeCell ref="C20:D20"/>
    <mergeCell ref="C32:I32"/>
    <mergeCell ref="C33:I33"/>
    <mergeCell ref="C34:I34"/>
    <mergeCell ref="C35:I35"/>
    <mergeCell ref="C36:I36"/>
    <mergeCell ref="I23:I24"/>
    <mergeCell ref="C25:D25"/>
    <mergeCell ref="C26:D26"/>
    <mergeCell ref="C27:D27"/>
    <mergeCell ref="B30:I30"/>
    <mergeCell ref="B23:B24"/>
    <mergeCell ref="C23:D24"/>
    <mergeCell ref="E23:E24"/>
    <mergeCell ref="F23:F24"/>
    <mergeCell ref="G23:G24"/>
    <mergeCell ref="H23:H24"/>
    <mergeCell ref="C18:D18"/>
    <mergeCell ref="C16:D16"/>
    <mergeCell ref="C17:D17"/>
    <mergeCell ref="B2:I2"/>
    <mergeCell ref="C12:D12"/>
    <mergeCell ref="C13:D13"/>
    <mergeCell ref="C14:D14"/>
    <mergeCell ref="C15:D15"/>
  </mergeCells>
  <phoneticPr fontId="21" type="noConversion"/>
  <conditionalFormatting sqref="G13:I20 I6:I8 G25:G27">
    <cfRule type="iconSet" priority="49">
      <iconSet iconSet="4TrafficLights" showValue="0">
        <cfvo type="percent" val="0"/>
        <cfvo type="num" val="1"/>
        <cfvo type="num" val="2"/>
        <cfvo type="num" val="3"/>
      </iconSet>
    </cfRule>
  </conditionalFormatting>
  <conditionalFormatting sqref="G6:G10">
    <cfRule type="iconSet" priority="3">
      <iconSet iconSet="4TrafficLights" showValue="0">
        <cfvo type="percent" val="0"/>
        <cfvo type="num" val="1"/>
        <cfvo type="num" val="2"/>
        <cfvo type="num" val="3"/>
      </iconSet>
    </cfRule>
  </conditionalFormatting>
  <conditionalFormatting sqref="H6:H10">
    <cfRule type="iconSet" priority="2">
      <iconSet iconSet="4TrafficLights" showValue="0">
        <cfvo type="percent" val="0"/>
        <cfvo type="num" val="1"/>
        <cfvo type="num" val="2"/>
        <cfvo type="num" val="3"/>
      </iconSet>
    </cfRule>
  </conditionalFormatting>
  <conditionalFormatting sqref="H25">
    <cfRule type="iconSet" priority="1">
      <iconSet iconSet="4TrafficLights" showValue="0">
        <cfvo type="percent" val="0"/>
        <cfvo type="num" val="1"/>
        <cfvo type="num" val="2"/>
        <cfvo type="num" val="3"/>
      </iconSet>
    </cfRule>
  </conditionalFormatting>
  <hyperlinks>
    <hyperlink ref="B25" location="W1.1!A1" display="W1.1" xr:uid="{3112D79D-96E7-4CFD-B312-EC5BE87C76D7}"/>
    <hyperlink ref="B26:B27" location="'BI1.1 to 1.5'!A1" display="BI1.1" xr:uid="{964CFA23-5F8E-48B2-AA47-AF839C8447FA}"/>
    <hyperlink ref="B39" r:id="rId1" xr:uid="{283DCE95-4005-44DD-A9A0-773021EF7724}"/>
    <hyperlink ref="B6:B9" location="BI3.1!A1" display="BI3.1" xr:uid="{DFC7CBA9-9475-4D19-8026-9642B871BD45}"/>
    <hyperlink ref="B5" location="W3.1!A1" display="W3.1" xr:uid="{369B0D30-8601-42FF-91D2-9159E585C86D}"/>
    <hyperlink ref="B13" location="W2.1!A1" display="W2.1" xr:uid="{34FD1DF0-4C6B-4A79-AD00-427598777A2D}"/>
    <hyperlink ref="B14:B15" location="BI2.1!A1" display="BI2.1" xr:uid="{6980EB24-1EE5-4DD7-A007-255CC4D114E8}"/>
    <hyperlink ref="B16" location="W2.4!A1" display="W2.4" xr:uid="{98FB15A6-7C4A-4F73-9092-41BF8D6E0902}"/>
    <hyperlink ref="B18" location="W2.6!A1" display="W2.6" xr:uid="{79FA0EE2-69D8-4F98-BE12-397FE47A7403}"/>
    <hyperlink ref="B17" location="W2.5!A1" display="W2.5" xr:uid="{1EAFFF82-08A1-4823-9576-0A1AFAAE84DE}"/>
    <hyperlink ref="B19:B20" location="BI2.1!A1" display="BI2.1" xr:uid="{B651B221-A59E-40B8-963F-F2A706C71909}"/>
    <hyperlink ref="B6" location="W3.2!A1" display="W3.2" xr:uid="{609A1502-51EF-46CD-8953-B44182A507B1}"/>
    <hyperlink ref="B7" location="W3.3!A1" display="W3.3" xr:uid="{0CC76439-8C09-4F40-BA0C-0D16FB6F0C1F}"/>
    <hyperlink ref="B8" location="W3.4!A1" display="W3.4" xr:uid="{56D98130-B191-4C2A-913E-A39157B172AF}"/>
    <hyperlink ref="B9" location="W3.5!A1" display="W3.5" xr:uid="{7686C459-CE37-4529-B0D2-47357F92C7CD}"/>
    <hyperlink ref="B10" location="W3.6!A1" display="W3.6" xr:uid="{4AF1D90F-0527-4707-B3E2-C7B235C6FDD2}"/>
    <hyperlink ref="B26" location="W1.2!A1" display="W1.2" xr:uid="{50220BD4-33A8-4A98-91B1-4E0897A5DDF8}"/>
    <hyperlink ref="B27" location="W1.3!A1" display="W1.3" xr:uid="{BDC31466-E423-41BD-99AE-17A59E28E51B}"/>
    <hyperlink ref="B14" location="W2.2!A1" display="W2.2" xr:uid="{4A5EA0FA-EAEF-417A-8572-DB3A680CF219}"/>
    <hyperlink ref="B15" location="W2.3!A1" display="W2.3" xr:uid="{20E1600E-DC0E-4E58-B600-9E5659C6ABAE}"/>
    <hyperlink ref="B19" location="W2.7!A1" display="W2.7" xr:uid="{EDBFAFC0-A7BB-4B59-AE17-055DDE9477DF}"/>
    <hyperlink ref="B20" location="W2.8!A1" display="W2.8" xr:uid="{3CD87584-477B-407D-82F0-DD8AA1135CCD}"/>
  </hyperlinks>
  <pageMargins left="0.7" right="0.7" top="0.75" bottom="0.75" header="0.3" footer="0.3"/>
  <pageSetup paperSize="9"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561DD-CD79-464A-94D0-D5A8ED5676F7}">
  <dimension ref="A1:L27"/>
  <sheetViews>
    <sheetView topLeftCell="A2" workbookViewId="0">
      <selection activeCell="K9" sqref="K9"/>
    </sheetView>
  </sheetViews>
  <sheetFormatPr defaultColWidth="0" defaultRowHeight="12.5" zeroHeight="1" x14ac:dyDescent="0.25"/>
  <cols>
    <col min="1" max="2" width="8.84375" style="93" customWidth="1"/>
    <col min="3" max="3" width="44.53515625" style="93" customWidth="1"/>
    <col min="4" max="4" width="5.4609375" style="93" customWidth="1"/>
    <col min="5" max="5" width="36.84375" style="93" customWidth="1"/>
    <col min="6" max="6" width="8.84375" style="93" customWidth="1"/>
    <col min="7" max="7" width="54.07421875" style="93" customWidth="1"/>
    <col min="8" max="8" width="8.84375" style="93" customWidth="1"/>
    <col min="9" max="9" width="2.23046875" style="93" customWidth="1"/>
    <col min="10" max="12" width="8.84375" style="93" customWidth="1"/>
    <col min="13" max="16384" width="8.84375" style="93" hidden="1"/>
  </cols>
  <sheetData>
    <row r="1" spans="1:12" ht="22.5" hidden="1" x14ac:dyDescent="0.45">
      <c r="A1" s="524" t="s">
        <v>191</v>
      </c>
      <c r="B1" s="524"/>
      <c r="C1" s="524"/>
      <c r="D1" s="524"/>
      <c r="E1" s="524"/>
      <c r="F1" s="524"/>
      <c r="G1" s="524"/>
      <c r="H1" s="524"/>
      <c r="I1" s="524"/>
      <c r="J1" s="524"/>
      <c r="K1" s="524"/>
      <c r="L1" s="524"/>
    </row>
    <row r="2" spans="1:12" ht="52.5" customHeight="1" x14ac:dyDescent="0.25">
      <c r="A2" s="525" t="s">
        <v>292</v>
      </c>
      <c r="B2" s="525"/>
      <c r="C2" s="525"/>
      <c r="D2" s="525"/>
      <c r="E2" s="525"/>
      <c r="F2" s="525"/>
      <c r="G2" s="525"/>
      <c r="H2" s="525"/>
      <c r="I2" s="525"/>
      <c r="J2" s="525"/>
      <c r="K2" s="525"/>
      <c r="L2" s="525"/>
    </row>
    <row r="3" spans="1:12" x14ac:dyDescent="0.25"/>
    <row r="4" spans="1:12" x14ac:dyDescent="0.25">
      <c r="B4" s="94"/>
      <c r="C4" s="95"/>
      <c r="D4" s="95"/>
      <c r="E4" s="95"/>
      <c r="F4" s="95"/>
      <c r="G4" s="95"/>
      <c r="H4" s="95"/>
      <c r="I4" s="96"/>
    </row>
    <row r="5" spans="1:12" ht="33.75" customHeight="1" x14ac:dyDescent="0.35">
      <c r="B5" s="18"/>
      <c r="C5" s="65"/>
      <c r="D5" s="97"/>
      <c r="E5" s="97"/>
      <c r="F5" s="97"/>
      <c r="G5" s="65"/>
      <c r="H5" s="97"/>
      <c r="I5" s="16"/>
    </row>
    <row r="6" spans="1:12" ht="33.75" customHeight="1" x14ac:dyDescent="0.35">
      <c r="B6" s="18"/>
      <c r="C6" s="67" t="s">
        <v>142</v>
      </c>
      <c r="D6" s="65"/>
      <c r="E6" s="67" t="s">
        <v>4</v>
      </c>
      <c r="F6" s="65"/>
      <c r="G6" s="67" t="s">
        <v>143</v>
      </c>
      <c r="H6" s="97"/>
      <c r="I6" s="16"/>
    </row>
    <row r="7" spans="1:12" ht="33.75" customHeight="1" x14ac:dyDescent="0.35">
      <c r="B7" s="18"/>
      <c r="C7" s="526" t="s">
        <v>195</v>
      </c>
      <c r="D7" s="116"/>
      <c r="E7" s="75" t="s">
        <v>196</v>
      </c>
      <c r="F7" s="116"/>
      <c r="G7" s="526" t="s">
        <v>200</v>
      </c>
      <c r="H7" s="97"/>
      <c r="I7" s="16"/>
    </row>
    <row r="8" spans="1:12" ht="33.75" customHeight="1" x14ac:dyDescent="0.35">
      <c r="B8" s="18"/>
      <c r="C8" s="527"/>
      <c r="D8" s="116"/>
      <c r="E8" s="75" t="s">
        <v>197</v>
      </c>
      <c r="F8" s="116"/>
      <c r="G8" s="527"/>
      <c r="H8" s="97"/>
      <c r="I8" s="16"/>
    </row>
    <row r="9" spans="1:12" ht="33.75" customHeight="1" x14ac:dyDescent="0.35">
      <c r="B9" s="18"/>
      <c r="C9" s="116"/>
      <c r="D9" s="116"/>
      <c r="E9" s="77" t="s">
        <v>198</v>
      </c>
      <c r="F9" s="116"/>
      <c r="G9" s="116"/>
      <c r="H9" s="97"/>
      <c r="I9" s="16"/>
    </row>
    <row r="10" spans="1:12" ht="33.75" customHeight="1" x14ac:dyDescent="0.35">
      <c r="B10" s="18"/>
      <c r="C10" s="528" t="s">
        <v>199</v>
      </c>
      <c r="D10" s="529"/>
      <c r="E10" s="530"/>
      <c r="F10" s="116"/>
      <c r="G10" s="116"/>
      <c r="H10" s="97"/>
      <c r="I10" s="16"/>
    </row>
    <row r="11" spans="1:12" ht="33.75" customHeight="1" x14ac:dyDescent="0.35">
      <c r="B11" s="18"/>
      <c r="C11" s="98"/>
      <c r="D11" s="98"/>
      <c r="E11" s="98"/>
      <c r="F11" s="98"/>
      <c r="G11" s="98"/>
      <c r="H11" s="97"/>
      <c r="I11" s="16"/>
    </row>
    <row r="12" spans="1:12" ht="33.75" customHeight="1" x14ac:dyDescent="0.35">
      <c r="B12" s="18"/>
      <c r="C12" s="518" t="s">
        <v>273</v>
      </c>
      <c r="D12" s="519"/>
      <c r="E12" s="520"/>
      <c r="F12" s="117"/>
      <c r="G12" s="75" t="s">
        <v>205</v>
      </c>
      <c r="H12" s="97"/>
      <c r="I12" s="16"/>
    </row>
    <row r="13" spans="1:12" ht="33.75" customHeight="1" x14ac:dyDescent="0.35">
      <c r="B13" s="18"/>
      <c r="C13" s="76" t="s">
        <v>201</v>
      </c>
      <c r="D13" s="118"/>
      <c r="E13" s="76" t="s">
        <v>203</v>
      </c>
      <c r="F13" s="117"/>
      <c r="G13" s="77" t="s">
        <v>206</v>
      </c>
      <c r="H13" s="97"/>
      <c r="I13" s="16"/>
    </row>
    <row r="14" spans="1:12" ht="33.75" customHeight="1" x14ac:dyDescent="0.35">
      <c r="B14" s="18"/>
      <c r="C14" s="77" t="s">
        <v>202</v>
      </c>
      <c r="D14" s="118"/>
      <c r="E14" s="75" t="s">
        <v>204</v>
      </c>
      <c r="F14" s="117"/>
      <c r="G14" s="75" t="s">
        <v>207</v>
      </c>
      <c r="H14" s="97"/>
      <c r="I14" s="16"/>
    </row>
    <row r="15" spans="1:12" ht="33.75" customHeight="1" x14ac:dyDescent="0.35">
      <c r="B15" s="18"/>
      <c r="C15" s="65"/>
      <c r="D15" s="65"/>
      <c r="E15" s="65"/>
      <c r="F15" s="98"/>
      <c r="G15" s="65"/>
      <c r="H15" s="97"/>
      <c r="I15" s="16"/>
    </row>
    <row r="16" spans="1:12" ht="33.75" customHeight="1" x14ac:dyDescent="0.35">
      <c r="B16" s="18"/>
      <c r="C16" s="65"/>
      <c r="D16" s="98"/>
      <c r="E16" s="119"/>
      <c r="F16" s="98"/>
      <c r="G16" s="65"/>
      <c r="H16" s="97"/>
      <c r="I16" s="16"/>
    </row>
    <row r="17" spans="2:9" ht="33.75" customHeight="1" x14ac:dyDescent="0.35">
      <c r="B17" s="18"/>
      <c r="C17" s="521" t="s">
        <v>175</v>
      </c>
      <c r="D17" s="522"/>
      <c r="E17" s="522"/>
      <c r="F17" s="522"/>
      <c r="G17" s="523"/>
      <c r="H17" s="65"/>
      <c r="I17" s="16"/>
    </row>
    <row r="18" spans="2:9" ht="18.75" customHeight="1" x14ac:dyDescent="0.25">
      <c r="B18" s="99"/>
      <c r="C18" s="75" t="s">
        <v>208</v>
      </c>
      <c r="D18" s="120"/>
      <c r="E18" s="120"/>
      <c r="F18" s="120"/>
      <c r="G18" s="78" t="s">
        <v>209</v>
      </c>
      <c r="H18" s="97"/>
      <c r="I18" s="16"/>
    </row>
    <row r="19" spans="2:9" ht="18.75" customHeight="1" x14ac:dyDescent="0.35">
      <c r="B19" s="99"/>
      <c r="C19" s="65"/>
      <c r="D19" s="98"/>
      <c r="E19" s="98"/>
      <c r="F19" s="98"/>
      <c r="G19" s="65"/>
      <c r="H19" s="97"/>
      <c r="I19" s="16"/>
    </row>
    <row r="20" spans="2:9" ht="18.75" customHeight="1" x14ac:dyDescent="0.35">
      <c r="B20" s="99"/>
      <c r="C20" s="65"/>
      <c r="D20" s="97"/>
      <c r="E20" s="97"/>
      <c r="F20" s="97"/>
      <c r="G20" s="65"/>
      <c r="H20" s="97"/>
      <c r="I20" s="16"/>
    </row>
    <row r="21" spans="2:9" ht="18.75" customHeight="1" x14ac:dyDescent="0.35">
      <c r="B21" s="100"/>
      <c r="C21" s="101"/>
      <c r="D21" s="101"/>
      <c r="E21" s="101"/>
      <c r="F21" s="101"/>
      <c r="G21" s="19"/>
      <c r="H21" s="101"/>
      <c r="I21" s="17"/>
    </row>
    <row r="22" spans="2:9" ht="18.75" customHeight="1" x14ac:dyDescent="0.25"/>
    <row r="23" spans="2:9" x14ac:dyDescent="0.25"/>
    <row r="24" spans="2:9" x14ac:dyDescent="0.25"/>
    <row r="25" spans="2:9" x14ac:dyDescent="0.25"/>
    <row r="26" spans="2:9" x14ac:dyDescent="0.25"/>
    <row r="27" spans="2:9" x14ac:dyDescent="0.25"/>
  </sheetData>
  <mergeCells count="7">
    <mergeCell ref="C12:E12"/>
    <mergeCell ref="C17:G17"/>
    <mergeCell ref="A1:L1"/>
    <mergeCell ref="A2:L2"/>
    <mergeCell ref="C7:C8"/>
    <mergeCell ref="G7:G8"/>
    <mergeCell ref="C10:E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42"/>
  <sheetViews>
    <sheetView showGridLines="0" workbookViewId="0">
      <selection activeCell="K22" sqref="K22"/>
    </sheetView>
  </sheetViews>
  <sheetFormatPr defaultColWidth="0" defaultRowHeight="15.5" zeroHeight="1" x14ac:dyDescent="0.35"/>
  <cols>
    <col min="1" max="1" width="4.23046875" customWidth="1"/>
    <col min="2" max="2" width="18.765625" customWidth="1"/>
    <col min="3" max="3" width="7.69140625" customWidth="1"/>
    <col min="4" max="4" width="13.69140625" customWidth="1"/>
    <col min="5" max="5" width="7.3046875" customWidth="1"/>
    <col min="6" max="6" width="17.07421875" customWidth="1"/>
    <col min="7" max="7" width="13.765625" customWidth="1"/>
    <col min="8" max="8" width="12.07421875" customWidth="1"/>
    <col min="9" max="9" width="14.23046875" customWidth="1"/>
    <col min="10" max="10" width="17.69140625" customWidth="1"/>
    <col min="11" max="11" width="18.765625" customWidth="1"/>
    <col min="12" max="12" width="17.3046875" customWidth="1"/>
    <col min="13" max="13" width="16.69140625" customWidth="1"/>
    <col min="14" max="14" width="15.69140625" customWidth="1"/>
    <col min="15" max="15" width="15.69140625" hidden="1" customWidth="1"/>
    <col min="16" max="22" width="5.07421875" hidden="1" customWidth="1"/>
    <col min="23" max="16384" width="9.23046875" hidden="1"/>
  </cols>
  <sheetData>
    <row r="1" spans="2:13" s="121" customFormat="1" x14ac:dyDescent="0.35"/>
    <row r="2" spans="2:13" s="121" customFormat="1" ht="26.15" customHeight="1" x14ac:dyDescent="0.35">
      <c r="B2" s="533" t="s">
        <v>53</v>
      </c>
      <c r="C2" s="531" t="s">
        <v>6</v>
      </c>
      <c r="D2" s="531"/>
      <c r="E2" s="107" t="s">
        <v>7</v>
      </c>
      <c r="F2" s="107" t="s">
        <v>212</v>
      </c>
      <c r="G2" s="107" t="s">
        <v>213</v>
      </c>
      <c r="H2" s="107" t="s">
        <v>144</v>
      </c>
      <c r="I2" s="107" t="s">
        <v>49</v>
      </c>
      <c r="L2" s="122"/>
    </row>
    <row r="3" spans="2:13" s="368" customFormat="1" ht="29.5" customHeight="1" x14ac:dyDescent="0.35">
      <c r="B3" s="533"/>
      <c r="C3" s="532" t="s">
        <v>46</v>
      </c>
      <c r="D3" s="532"/>
      <c r="E3" s="88">
        <v>3</v>
      </c>
      <c r="F3" s="132" t="s">
        <v>99</v>
      </c>
      <c r="G3" s="131">
        <f>H7</f>
        <v>3</v>
      </c>
      <c r="H3" s="124" t="str">
        <f>H8</f>
        <v>No data</v>
      </c>
      <c r="I3" s="105" t="s">
        <v>271</v>
      </c>
    </row>
    <row r="4" spans="2:13" s="121" customFormat="1" ht="16.5" customHeight="1" x14ac:dyDescent="0.35"/>
    <row r="5" spans="2:13" x14ac:dyDescent="0.35">
      <c r="F5" s="68"/>
      <c r="G5" s="68"/>
      <c r="H5" s="68"/>
      <c r="I5" s="68"/>
    </row>
    <row r="6" spans="2:13" x14ac:dyDescent="0.35">
      <c r="F6" s="34"/>
      <c r="G6" s="123"/>
      <c r="H6" s="123" t="s">
        <v>210</v>
      </c>
      <c r="I6" s="123" t="s">
        <v>211</v>
      </c>
    </row>
    <row r="7" spans="2:13" x14ac:dyDescent="0.35">
      <c r="F7" s="34"/>
      <c r="G7" s="123" t="s">
        <v>186</v>
      </c>
      <c r="H7" s="130">
        <f>H17-H14</f>
        <v>3</v>
      </c>
      <c r="I7" s="129" t="s">
        <v>99</v>
      </c>
    </row>
    <row r="8" spans="2:13" ht="21.75" customHeight="1" x14ac:dyDescent="0.35">
      <c r="F8" s="34"/>
      <c r="G8" s="123" t="s">
        <v>144</v>
      </c>
      <c r="H8" s="124" t="s">
        <v>98</v>
      </c>
      <c r="I8" s="129" t="s">
        <v>99</v>
      </c>
    </row>
    <row r="9" spans="2:13" x14ac:dyDescent="0.35">
      <c r="B9" s="25"/>
      <c r="C9" s="25"/>
    </row>
    <row r="10" spans="2:13" ht="38.15" customHeight="1" x14ac:dyDescent="0.35">
      <c r="G10" s="165" t="s">
        <v>67</v>
      </c>
      <c r="H10" s="123" t="s">
        <v>90</v>
      </c>
      <c r="I10" s="123" t="s">
        <v>89</v>
      </c>
      <c r="J10" s="123" t="s">
        <v>94</v>
      </c>
      <c r="K10" s="123" t="s">
        <v>91</v>
      </c>
      <c r="L10" s="123" t="s">
        <v>92</v>
      </c>
      <c r="M10" s="123" t="s">
        <v>93</v>
      </c>
    </row>
    <row r="11" spans="2:13" x14ac:dyDescent="0.35">
      <c r="B11" s="3"/>
      <c r="C11" s="3"/>
      <c r="D11" s="3"/>
      <c r="E11" s="3"/>
      <c r="F11" s="3"/>
      <c r="G11" s="165">
        <v>2013</v>
      </c>
      <c r="H11" s="37">
        <v>3</v>
      </c>
      <c r="I11" s="37">
        <v>4</v>
      </c>
      <c r="J11" s="37">
        <v>2</v>
      </c>
      <c r="K11" s="37">
        <v>4</v>
      </c>
      <c r="L11" s="37">
        <v>4</v>
      </c>
      <c r="M11" s="37">
        <v>3</v>
      </c>
    </row>
    <row r="12" spans="2:13" x14ac:dyDescent="0.35">
      <c r="B12" s="3"/>
      <c r="C12" s="3"/>
      <c r="D12" s="3"/>
      <c r="E12" s="3"/>
      <c r="F12" s="3"/>
      <c r="G12" s="165">
        <v>2014</v>
      </c>
      <c r="H12" s="37">
        <v>4</v>
      </c>
      <c r="I12" s="37">
        <v>5</v>
      </c>
      <c r="J12" s="37">
        <v>2</v>
      </c>
      <c r="K12" s="37">
        <v>4</v>
      </c>
      <c r="L12" s="37">
        <v>4</v>
      </c>
      <c r="M12" s="37">
        <v>3</v>
      </c>
    </row>
    <row r="13" spans="2:13" ht="16" thickBot="1" x14ac:dyDescent="0.4">
      <c r="B13" s="3"/>
      <c r="C13" s="3"/>
      <c r="D13" s="3"/>
      <c r="E13" s="3"/>
      <c r="F13" s="3"/>
      <c r="G13" s="214">
        <v>2015</v>
      </c>
      <c r="H13" s="215">
        <v>7</v>
      </c>
      <c r="I13" s="215">
        <v>4</v>
      </c>
      <c r="J13" s="215">
        <v>1</v>
      </c>
      <c r="K13" s="215">
        <v>3</v>
      </c>
      <c r="L13" s="215">
        <v>4</v>
      </c>
      <c r="M13" s="215">
        <v>3</v>
      </c>
    </row>
    <row r="14" spans="2:13" x14ac:dyDescent="0.35">
      <c r="B14" s="3"/>
      <c r="C14" s="3"/>
      <c r="D14" s="3"/>
      <c r="E14" s="3"/>
      <c r="F14" s="3"/>
      <c r="G14" s="216">
        <v>2016</v>
      </c>
      <c r="H14" s="217">
        <v>10</v>
      </c>
      <c r="I14" s="217">
        <v>2</v>
      </c>
      <c r="J14" s="217">
        <v>1</v>
      </c>
      <c r="K14" s="217">
        <v>2</v>
      </c>
      <c r="L14" s="217">
        <v>4</v>
      </c>
      <c r="M14" s="218">
        <v>3</v>
      </c>
    </row>
    <row r="15" spans="2:13" x14ac:dyDescent="0.35">
      <c r="B15" s="3"/>
      <c r="C15" s="3"/>
      <c r="D15" s="3"/>
      <c r="E15" s="3"/>
      <c r="F15" s="3"/>
      <c r="G15" s="219">
        <v>2017</v>
      </c>
      <c r="H15" s="37"/>
      <c r="I15" s="37"/>
      <c r="J15" s="37"/>
      <c r="K15" s="88"/>
      <c r="L15" s="88"/>
      <c r="M15" s="220"/>
    </row>
    <row r="16" spans="2:13" x14ac:dyDescent="0.35">
      <c r="B16" s="3"/>
      <c r="C16" s="3"/>
      <c r="D16" s="3"/>
      <c r="E16" s="3"/>
      <c r="F16" s="3"/>
      <c r="G16" s="219">
        <v>2018</v>
      </c>
      <c r="H16" s="37"/>
      <c r="I16" s="37"/>
      <c r="J16" s="37"/>
      <c r="K16" s="88"/>
      <c r="L16" s="88"/>
      <c r="M16" s="220"/>
    </row>
    <row r="17" spans="2:13" ht="16" thickBot="1" x14ac:dyDescent="0.4">
      <c r="B17" s="3"/>
      <c r="C17" s="3"/>
      <c r="D17" s="3"/>
      <c r="E17" s="3"/>
      <c r="F17" s="3"/>
      <c r="G17" s="221">
        <v>2019</v>
      </c>
      <c r="H17" s="222">
        <v>13</v>
      </c>
      <c r="I17" s="222">
        <v>1</v>
      </c>
      <c r="J17" s="222">
        <v>1</v>
      </c>
      <c r="K17" s="222">
        <v>1</v>
      </c>
      <c r="L17" s="222">
        <v>6</v>
      </c>
      <c r="M17" s="223">
        <v>0</v>
      </c>
    </row>
    <row r="18" spans="2:13" x14ac:dyDescent="0.35">
      <c r="B18" s="3"/>
      <c r="C18" s="3"/>
      <c r="D18" s="3"/>
      <c r="E18" s="3"/>
      <c r="F18" s="3"/>
      <c r="G18" s="66"/>
      <c r="H18" s="66"/>
      <c r="I18" s="66"/>
      <c r="J18" s="66"/>
      <c r="K18" s="10"/>
      <c r="L18" s="10"/>
    </row>
    <row r="19" spans="2:13" x14ac:dyDescent="0.35">
      <c r="B19" s="3"/>
      <c r="C19" s="3"/>
      <c r="D19" s="3"/>
      <c r="E19" s="3"/>
      <c r="F19" s="3"/>
      <c r="G19" s="66"/>
      <c r="H19" s="66"/>
      <c r="I19" s="66"/>
      <c r="J19" s="66"/>
      <c r="K19" s="10"/>
      <c r="L19" s="10"/>
    </row>
    <row r="20" spans="2:13" x14ac:dyDescent="0.35">
      <c r="B20" s="3"/>
      <c r="C20" s="3"/>
      <c r="D20" s="3"/>
      <c r="E20" s="3"/>
      <c r="F20" s="3"/>
      <c r="G20" s="66"/>
      <c r="H20" s="66"/>
      <c r="I20" s="66"/>
      <c r="J20" s="66"/>
      <c r="K20" s="10"/>
      <c r="L20" s="10"/>
    </row>
    <row r="21" spans="2:13" x14ac:dyDescent="0.35">
      <c r="B21" s="3"/>
      <c r="C21" s="3"/>
      <c r="D21" s="3"/>
      <c r="E21" s="3"/>
      <c r="F21" s="3"/>
      <c r="G21" s="66"/>
      <c r="H21" s="66"/>
      <c r="I21" s="3"/>
      <c r="J21" s="3"/>
    </row>
    <row r="22" spans="2:13" ht="15.65" customHeight="1" x14ac:dyDescent="0.35">
      <c r="B22" s="3"/>
      <c r="C22" s="3"/>
      <c r="D22" s="3"/>
      <c r="E22" s="3"/>
      <c r="F22" s="3"/>
      <c r="G22" s="66"/>
      <c r="H22" s="66"/>
      <c r="I22" s="3"/>
      <c r="J22" s="3"/>
    </row>
    <row r="23" spans="2:13" x14ac:dyDescent="0.35"/>
    <row r="24" spans="2:13" x14ac:dyDescent="0.35">
      <c r="B24" s="537" t="s">
        <v>279</v>
      </c>
      <c r="C24" s="538"/>
      <c r="D24" s="538"/>
      <c r="E24" s="538"/>
      <c r="F24" s="538"/>
      <c r="G24" s="538"/>
      <c r="H24" s="538"/>
      <c r="I24" s="538"/>
    </row>
    <row r="25" spans="2:13" ht="27.65" customHeight="1" x14ac:dyDescent="0.35">
      <c r="B25" s="539" t="s">
        <v>293</v>
      </c>
      <c r="C25" s="532"/>
      <c r="D25" s="532"/>
      <c r="E25" s="532"/>
      <c r="F25" s="532"/>
      <c r="G25" s="532"/>
      <c r="H25" s="532"/>
      <c r="I25" s="532"/>
    </row>
    <row r="26" spans="2:13" x14ac:dyDescent="0.35">
      <c r="B26" s="65"/>
      <c r="C26" s="65"/>
      <c r="D26" s="65"/>
      <c r="E26" s="65"/>
      <c r="F26" s="65"/>
      <c r="G26" s="65"/>
      <c r="H26" s="65"/>
      <c r="I26" s="65"/>
    </row>
    <row r="27" spans="2:13" x14ac:dyDescent="0.35">
      <c r="B27" s="540" t="s">
        <v>41</v>
      </c>
      <c r="C27" s="540"/>
      <c r="D27" s="540"/>
      <c r="E27" s="540"/>
      <c r="F27" s="540"/>
      <c r="G27" s="540"/>
      <c r="H27" s="540"/>
      <c r="I27" s="540"/>
    </row>
    <row r="28" spans="2:13" ht="37" customHeight="1" x14ac:dyDescent="0.35">
      <c r="B28" s="541" t="s">
        <v>294</v>
      </c>
      <c r="C28" s="542"/>
      <c r="D28" s="542"/>
      <c r="E28" s="542"/>
      <c r="F28" s="542"/>
      <c r="G28" s="542"/>
      <c r="H28" s="542"/>
      <c r="I28" s="543"/>
    </row>
    <row r="29" spans="2:13" ht="76.5" customHeight="1" x14ac:dyDescent="0.35">
      <c r="B29" s="541" t="s">
        <v>164</v>
      </c>
      <c r="C29" s="542"/>
      <c r="D29" s="542"/>
      <c r="E29" s="542"/>
      <c r="F29" s="542"/>
      <c r="G29" s="542"/>
      <c r="H29" s="542"/>
      <c r="I29" s="543"/>
    </row>
    <row r="30" spans="2:13" ht="41.5" customHeight="1" x14ac:dyDescent="0.35">
      <c r="B30" s="541" t="s">
        <v>165</v>
      </c>
      <c r="C30" s="542"/>
      <c r="D30" s="542"/>
      <c r="E30" s="542"/>
      <c r="F30" s="542"/>
      <c r="G30" s="542"/>
      <c r="H30" s="542"/>
      <c r="I30" s="543"/>
    </row>
    <row r="31" spans="2:13" x14ac:dyDescent="0.35">
      <c r="B31" s="548" t="s">
        <v>217</v>
      </c>
      <c r="C31" s="542"/>
      <c r="D31" s="542"/>
      <c r="E31" s="542"/>
      <c r="F31" s="542"/>
      <c r="G31" s="542"/>
      <c r="H31" s="542"/>
      <c r="I31" s="543"/>
    </row>
    <row r="32" spans="2:13" x14ac:dyDescent="0.35">
      <c r="B32" s="549" t="s">
        <v>316</v>
      </c>
      <c r="C32" s="550"/>
      <c r="D32" s="550"/>
      <c r="E32" s="550"/>
      <c r="F32" s="550"/>
      <c r="G32" s="550"/>
      <c r="H32" s="550"/>
      <c r="I32" s="551"/>
    </row>
    <row r="33" spans="2:9" x14ac:dyDescent="0.35">
      <c r="B33" s="98"/>
      <c r="C33" s="98"/>
      <c r="D33" s="98"/>
      <c r="E33" s="98"/>
      <c r="F33" s="98"/>
      <c r="G33" s="98"/>
      <c r="H33" s="98"/>
      <c r="I33" s="98"/>
    </row>
    <row r="34" spans="2:9" x14ac:dyDescent="0.35">
      <c r="B34" s="552" t="s">
        <v>42</v>
      </c>
      <c r="C34" s="553"/>
      <c r="D34" s="553"/>
      <c r="E34" s="553"/>
      <c r="F34" s="553"/>
      <c r="G34" s="553"/>
      <c r="H34" s="553"/>
      <c r="I34" s="554"/>
    </row>
    <row r="35" spans="2:9" ht="17.25" customHeight="1" x14ac:dyDescent="0.35">
      <c r="B35" s="555" t="s">
        <v>317</v>
      </c>
      <c r="C35" s="556"/>
      <c r="D35" s="556"/>
      <c r="E35" s="556"/>
      <c r="F35" s="556"/>
      <c r="G35" s="556"/>
      <c r="H35" s="556"/>
      <c r="I35" s="557"/>
    </row>
    <row r="36" spans="2:9" x14ac:dyDescent="0.35">
      <c r="B36" s="65"/>
      <c r="C36" s="65"/>
      <c r="D36" s="65"/>
      <c r="E36" s="65"/>
      <c r="F36" s="65"/>
      <c r="G36" s="65"/>
      <c r="H36" s="65"/>
      <c r="I36" s="65"/>
    </row>
    <row r="37" spans="2:9" x14ac:dyDescent="0.35">
      <c r="B37" s="29" t="s">
        <v>214</v>
      </c>
      <c r="C37" s="558" t="s">
        <v>219</v>
      </c>
      <c r="D37" s="535"/>
      <c r="E37" s="535"/>
      <c r="F37" s="535"/>
      <c r="G37" s="535"/>
      <c r="H37" s="535"/>
      <c r="I37" s="535"/>
    </row>
    <row r="38" spans="2:9" x14ac:dyDescent="0.35">
      <c r="B38" s="29" t="s">
        <v>215</v>
      </c>
      <c r="C38" s="558">
        <v>44348</v>
      </c>
      <c r="D38" s="535"/>
      <c r="E38" s="535"/>
      <c r="F38" s="535"/>
      <c r="G38" s="535"/>
      <c r="H38" s="535"/>
      <c r="I38" s="535"/>
    </row>
    <row r="39" spans="2:9" x14ac:dyDescent="0.35">
      <c r="B39" s="80" t="s">
        <v>216</v>
      </c>
      <c r="C39" s="534" t="s">
        <v>218</v>
      </c>
      <c r="D39" s="535"/>
      <c r="E39" s="535"/>
      <c r="F39" s="535"/>
      <c r="G39" s="535"/>
      <c r="H39" s="535"/>
      <c r="I39" s="535"/>
    </row>
    <row r="40" spans="2:9" x14ac:dyDescent="0.35">
      <c r="B40" s="546" t="s">
        <v>41</v>
      </c>
      <c r="C40" s="536"/>
      <c r="D40" s="535"/>
      <c r="E40" s="535"/>
      <c r="F40" s="535"/>
      <c r="G40" s="535"/>
      <c r="H40" s="535"/>
      <c r="I40" s="535"/>
    </row>
    <row r="41" spans="2:9" x14ac:dyDescent="0.35">
      <c r="B41" s="547"/>
      <c r="C41" s="544"/>
      <c r="D41" s="545"/>
      <c r="E41" s="545"/>
      <c r="F41" s="545"/>
      <c r="G41" s="545"/>
      <c r="H41" s="545"/>
      <c r="I41" s="545"/>
    </row>
    <row r="42" spans="2:9" x14ac:dyDescent="0.35">
      <c r="E42" s="21"/>
      <c r="F42" s="21"/>
      <c r="G42" s="21"/>
      <c r="H42" s="21"/>
      <c r="I42" s="21"/>
    </row>
  </sheetData>
  <mergeCells count="19">
    <mergeCell ref="C41:I41"/>
    <mergeCell ref="B40:B41"/>
    <mergeCell ref="B30:I30"/>
    <mergeCell ref="B31:I31"/>
    <mergeCell ref="B32:I32"/>
    <mergeCell ref="B34:I34"/>
    <mergeCell ref="B35:I35"/>
    <mergeCell ref="C37:I37"/>
    <mergeCell ref="C38:I38"/>
    <mergeCell ref="C2:D2"/>
    <mergeCell ref="C3:D3"/>
    <mergeCell ref="B2:B3"/>
    <mergeCell ref="C39:I39"/>
    <mergeCell ref="C40:I40"/>
    <mergeCell ref="B24:I24"/>
    <mergeCell ref="B25:I25"/>
    <mergeCell ref="B27:I27"/>
    <mergeCell ref="B28:I28"/>
    <mergeCell ref="B29:I29"/>
  </mergeCells>
  <conditionalFormatting sqref="C9">
    <cfRule type="iconSet" priority="9">
      <iconSet iconSet="4TrafficLights" showValue="0">
        <cfvo type="percent" val="0"/>
        <cfvo type="num" val="1"/>
        <cfvo type="num" val="2"/>
        <cfvo type="num" val="3"/>
      </iconSet>
    </cfRule>
  </conditionalFormatting>
  <conditionalFormatting sqref="F6:I6 F8:I8 F7:G7 I7:I8">
    <cfRule type="iconSet" priority="47">
      <iconSet iconSet="4TrafficLights" showValue="0">
        <cfvo type="percent" val="0"/>
        <cfvo type="num" val="1"/>
        <cfvo type="num" val="2"/>
        <cfvo type="num" val="3"/>
      </iconSet>
    </cfRule>
  </conditionalFormatting>
  <conditionalFormatting sqref="H3">
    <cfRule type="iconSet" priority="1">
      <iconSet iconSet="4TrafficLights" showValue="0">
        <cfvo type="percent" val="0"/>
        <cfvo type="num" val="1"/>
        <cfvo type="num" val="2"/>
        <cfvo type="num" val="3"/>
      </iconSet>
    </cfRule>
  </conditionalFormatting>
  <hyperlinks>
    <hyperlink ref="C39" r:id="rId1" xr:uid="{085C3E07-E9C5-47CE-AEBD-B15B42B05A07}"/>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43"/>
  <sheetViews>
    <sheetView showGridLines="0" workbookViewId="0">
      <selection activeCell="D19" sqref="D19"/>
    </sheetView>
  </sheetViews>
  <sheetFormatPr defaultColWidth="0" defaultRowHeight="15.5" zeroHeight="1" x14ac:dyDescent="0.35"/>
  <cols>
    <col min="1" max="1" width="4.23046875" customWidth="1"/>
    <col min="2" max="3" width="19.23046875" customWidth="1"/>
    <col min="4" max="4" width="9.765625" customWidth="1"/>
    <col min="5" max="5" width="14.23046875" customWidth="1"/>
    <col min="6" max="6" width="15.84375" customWidth="1"/>
    <col min="7" max="7" width="16.69140625" customWidth="1"/>
    <col min="8" max="8" width="15.53515625" customWidth="1"/>
    <col min="9" max="9" width="17.84375" customWidth="1"/>
    <col min="10" max="10" width="16.84375" customWidth="1"/>
    <col min="11" max="11" width="12.84375" customWidth="1"/>
    <col min="12" max="12" width="15.23046875" customWidth="1"/>
    <col min="13" max="13" width="12.4609375" hidden="1" customWidth="1"/>
    <col min="14" max="14" width="14.23046875" hidden="1" customWidth="1"/>
    <col min="15" max="24" width="5.07421875" hidden="1" customWidth="1"/>
    <col min="25" max="16384" width="9.23046875" hidden="1"/>
  </cols>
  <sheetData>
    <row r="1" spans="2:11" s="121" customFormat="1" x14ac:dyDescent="0.35"/>
    <row r="2" spans="2:11" s="121" customFormat="1" ht="26" x14ac:dyDescent="0.35">
      <c r="B2" s="559" t="s">
        <v>172</v>
      </c>
      <c r="C2" s="531" t="s">
        <v>6</v>
      </c>
      <c r="D2" s="531"/>
      <c r="E2" s="107" t="s">
        <v>7</v>
      </c>
      <c r="F2" s="107" t="s">
        <v>212</v>
      </c>
      <c r="G2" s="107" t="s">
        <v>213</v>
      </c>
      <c r="H2" s="107" t="s">
        <v>144</v>
      </c>
      <c r="I2" s="107" t="s">
        <v>49</v>
      </c>
    </row>
    <row r="3" spans="2:11" s="121" customFormat="1" ht="39.65" customHeight="1" x14ac:dyDescent="0.35">
      <c r="B3" s="559"/>
      <c r="C3" s="532" t="s">
        <v>70</v>
      </c>
      <c r="D3" s="532"/>
      <c r="E3" s="88">
        <v>3</v>
      </c>
      <c r="F3" s="88" t="s">
        <v>48</v>
      </c>
      <c r="G3" s="133">
        <f>I7</f>
        <v>3</v>
      </c>
      <c r="H3" s="133">
        <f>I8</f>
        <v>0</v>
      </c>
      <c r="I3" s="88" t="s">
        <v>51</v>
      </c>
    </row>
    <row r="4" spans="2:11" s="121" customFormat="1" x14ac:dyDescent="0.35"/>
    <row r="5" spans="2:11" x14ac:dyDescent="0.35"/>
    <row r="6" spans="2:11" x14ac:dyDescent="0.35">
      <c r="F6" s="36"/>
      <c r="G6" s="123"/>
      <c r="H6" s="123" t="s">
        <v>254</v>
      </c>
      <c r="I6" s="123" t="s">
        <v>211</v>
      </c>
    </row>
    <row r="7" spans="2:11" x14ac:dyDescent="0.35">
      <c r="G7" s="123" t="s">
        <v>186</v>
      </c>
      <c r="H7" s="128">
        <f>(K22-K18)/K18</f>
        <v>5.9987437185929596E-2</v>
      </c>
      <c r="I7" s="133">
        <f>IF(H7="No data",0,IF(H7&gt;0.05,3,IF(H7&lt;-0.05,1,2)))</f>
        <v>3</v>
      </c>
    </row>
    <row r="8" spans="2:11" x14ac:dyDescent="0.35">
      <c r="G8" s="123" t="s">
        <v>144</v>
      </c>
      <c r="H8" s="124" t="s">
        <v>98</v>
      </c>
      <c r="I8" s="133">
        <f>IF(H8="No data",0,IF(H8&gt;0.05,3,IF(H8&lt;-0.05,1,2)))</f>
        <v>0</v>
      </c>
    </row>
    <row r="9" spans="2:11" x14ac:dyDescent="0.35"/>
    <row r="10" spans="2:11" x14ac:dyDescent="0.35">
      <c r="B10" s="3"/>
      <c r="C10" s="3"/>
      <c r="D10" s="3"/>
      <c r="E10" s="3"/>
      <c r="F10" s="3"/>
    </row>
    <row r="11" spans="2:11" ht="26" x14ac:dyDescent="0.35">
      <c r="B11" s="3"/>
      <c r="C11" s="3"/>
      <c r="D11" s="3"/>
      <c r="E11" s="3"/>
      <c r="F11" s="3"/>
      <c r="G11" s="164" t="s">
        <v>67</v>
      </c>
      <c r="H11" s="193" t="s">
        <v>71</v>
      </c>
      <c r="I11" s="193" t="s">
        <v>72</v>
      </c>
      <c r="J11" s="193" t="s">
        <v>72</v>
      </c>
      <c r="K11" s="193" t="s">
        <v>74</v>
      </c>
    </row>
    <row r="12" spans="2:11" x14ac:dyDescent="0.35">
      <c r="B12" s="3"/>
      <c r="C12" s="3"/>
      <c r="D12" s="3"/>
      <c r="E12" s="3"/>
      <c r="F12" s="3"/>
      <c r="G12" s="165">
        <v>2010</v>
      </c>
      <c r="H12" s="211">
        <v>3</v>
      </c>
      <c r="I12" s="203">
        <v>0.215</v>
      </c>
      <c r="J12" s="203">
        <v>0.21</v>
      </c>
      <c r="K12" s="203">
        <f t="shared" ref="K12:K22" si="0">SUM(I12,J12)</f>
        <v>0.42499999999999999</v>
      </c>
    </row>
    <row r="13" spans="2:11" x14ac:dyDescent="0.35">
      <c r="B13" s="3"/>
      <c r="C13" s="3"/>
      <c r="D13" s="3"/>
      <c r="E13" s="3"/>
      <c r="F13" s="3"/>
      <c r="G13" s="165">
        <v>2011</v>
      </c>
      <c r="H13" s="211">
        <v>7</v>
      </c>
      <c r="I13" s="203">
        <v>1.5740000000000001</v>
      </c>
      <c r="J13" s="203">
        <v>0.21</v>
      </c>
      <c r="K13" s="203">
        <f t="shared" si="0"/>
        <v>1.784</v>
      </c>
    </row>
    <row r="14" spans="2:11" x14ac:dyDescent="0.35">
      <c r="B14" s="3"/>
      <c r="C14" s="3"/>
      <c r="D14" s="3"/>
      <c r="E14" s="3"/>
      <c r="F14" s="3"/>
      <c r="G14" s="165">
        <v>2012</v>
      </c>
      <c r="H14" s="211">
        <v>9</v>
      </c>
      <c r="I14" s="203">
        <v>1.6619999999999999</v>
      </c>
      <c r="J14" s="203">
        <v>0.38800000000000001</v>
      </c>
      <c r="K14" s="203">
        <f t="shared" si="0"/>
        <v>2.0499999999999998</v>
      </c>
    </row>
    <row r="15" spans="2:11" x14ac:dyDescent="0.35">
      <c r="B15" s="3"/>
      <c r="C15" s="3"/>
      <c r="D15" s="3"/>
      <c r="E15" s="3"/>
      <c r="F15" s="3"/>
      <c r="G15" s="165">
        <v>2013</v>
      </c>
      <c r="H15" s="211">
        <v>12</v>
      </c>
      <c r="I15" s="203">
        <v>4.1520000000000001</v>
      </c>
      <c r="J15" s="203">
        <v>0.38800000000000001</v>
      </c>
      <c r="K15" s="203">
        <f t="shared" si="0"/>
        <v>4.54</v>
      </c>
    </row>
    <row r="16" spans="2:11" x14ac:dyDescent="0.35">
      <c r="B16" s="3"/>
      <c r="C16" s="3"/>
      <c r="D16" s="3"/>
      <c r="E16" s="3"/>
      <c r="F16" s="3"/>
      <c r="G16" s="165">
        <v>2014</v>
      </c>
      <c r="H16" s="211">
        <v>14</v>
      </c>
      <c r="I16" s="203">
        <v>5.202</v>
      </c>
      <c r="J16" s="203">
        <v>1.4930000000000001</v>
      </c>
      <c r="K16" s="203">
        <f t="shared" si="0"/>
        <v>6.6950000000000003</v>
      </c>
    </row>
    <row r="17" spans="2:11" ht="16" thickBot="1" x14ac:dyDescent="0.4">
      <c r="B17" s="3"/>
      <c r="C17" s="3"/>
      <c r="D17" s="3"/>
      <c r="E17" s="3"/>
      <c r="F17" s="3"/>
      <c r="G17" s="214">
        <v>2015</v>
      </c>
      <c r="H17" s="224">
        <v>20</v>
      </c>
      <c r="I17" s="225">
        <v>8.9169999999999998</v>
      </c>
      <c r="J17" s="225">
        <v>3.1789999999999998</v>
      </c>
      <c r="K17" s="225">
        <f t="shared" si="0"/>
        <v>12.096</v>
      </c>
    </row>
    <row r="18" spans="2:11" x14ac:dyDescent="0.35">
      <c r="B18" s="3"/>
      <c r="C18" s="3"/>
      <c r="D18" s="3"/>
      <c r="E18" s="3"/>
      <c r="F18" s="3"/>
      <c r="G18" s="216">
        <v>2016</v>
      </c>
      <c r="H18" s="226">
        <v>43</v>
      </c>
      <c r="I18" s="227">
        <v>17.059000000000001</v>
      </c>
      <c r="J18" s="227">
        <v>8.4130000000000003</v>
      </c>
      <c r="K18" s="228">
        <f t="shared" si="0"/>
        <v>25.472000000000001</v>
      </c>
    </row>
    <row r="19" spans="2:11" x14ac:dyDescent="0.35">
      <c r="B19" s="3"/>
      <c r="C19" s="3"/>
      <c r="D19" s="3"/>
      <c r="E19" s="3"/>
      <c r="F19" s="3"/>
      <c r="G19" s="219">
        <v>2017</v>
      </c>
      <c r="H19" s="88">
        <v>45</v>
      </c>
      <c r="I19" s="92">
        <v>18.942</v>
      </c>
      <c r="J19" s="92">
        <v>8.4130000000000003</v>
      </c>
      <c r="K19" s="229">
        <f t="shared" si="0"/>
        <v>27.355</v>
      </c>
    </row>
    <row r="20" spans="2:11" x14ac:dyDescent="0.35">
      <c r="B20" s="3"/>
      <c r="C20" s="3"/>
      <c r="D20" s="3"/>
      <c r="E20" s="3"/>
      <c r="F20" s="3"/>
      <c r="G20" s="219">
        <v>2018</v>
      </c>
      <c r="H20" s="88">
        <v>45</v>
      </c>
      <c r="I20" s="92">
        <v>18.942</v>
      </c>
      <c r="J20" s="92">
        <v>8.4130000000000003</v>
      </c>
      <c r="K20" s="229">
        <f t="shared" si="0"/>
        <v>27.355</v>
      </c>
    </row>
    <row r="21" spans="2:11" x14ac:dyDescent="0.35">
      <c r="B21" s="3"/>
      <c r="C21" s="3"/>
      <c r="D21" s="3"/>
      <c r="E21" s="3"/>
      <c r="F21" s="3"/>
      <c r="G21" s="219">
        <v>2019</v>
      </c>
      <c r="H21" s="88">
        <v>46</v>
      </c>
      <c r="I21" s="92">
        <v>19</v>
      </c>
      <c r="J21" s="92">
        <v>8</v>
      </c>
      <c r="K21" s="229">
        <f t="shared" si="0"/>
        <v>27</v>
      </c>
    </row>
    <row r="22" spans="2:11" ht="16" thickBot="1" x14ac:dyDescent="0.4">
      <c r="B22" s="3"/>
      <c r="C22" s="3"/>
      <c r="D22" s="3"/>
      <c r="E22" s="3"/>
      <c r="F22" s="3"/>
      <c r="G22" s="221">
        <v>2020</v>
      </c>
      <c r="H22" s="230">
        <v>46</v>
      </c>
      <c r="I22" s="231">
        <v>19</v>
      </c>
      <c r="J22" s="231">
        <v>8</v>
      </c>
      <c r="K22" s="232">
        <f t="shared" si="0"/>
        <v>27</v>
      </c>
    </row>
    <row r="23" spans="2:11" x14ac:dyDescent="0.35">
      <c r="B23" s="3"/>
      <c r="C23" s="3"/>
      <c r="D23" s="3"/>
      <c r="E23" s="3"/>
      <c r="F23" s="3"/>
    </row>
    <row r="24" spans="2:11" x14ac:dyDescent="0.35">
      <c r="B24" s="3"/>
      <c r="C24" s="3"/>
      <c r="D24" s="3"/>
      <c r="E24" s="3"/>
      <c r="F24" s="3"/>
    </row>
    <row r="25" spans="2:11" x14ac:dyDescent="0.35">
      <c r="B25" s="537" t="s">
        <v>279</v>
      </c>
      <c r="C25" s="538"/>
      <c r="D25" s="538"/>
      <c r="E25" s="538"/>
      <c r="F25" s="538"/>
      <c r="G25" s="538"/>
      <c r="H25" s="538"/>
      <c r="I25" s="538"/>
    </row>
    <row r="26" spans="2:11" ht="27.65" customHeight="1" x14ac:dyDescent="0.35">
      <c r="B26" s="539" t="s">
        <v>220</v>
      </c>
      <c r="C26" s="532"/>
      <c r="D26" s="532"/>
      <c r="E26" s="532"/>
      <c r="F26" s="532"/>
      <c r="G26" s="532"/>
      <c r="H26" s="532"/>
      <c r="I26" s="532"/>
    </row>
    <row r="27" spans="2:11" x14ac:dyDescent="0.35">
      <c r="B27" s="65"/>
      <c r="C27" s="65"/>
      <c r="D27" s="65"/>
      <c r="E27" s="65"/>
      <c r="F27" s="65"/>
      <c r="G27" s="65"/>
      <c r="H27" s="65"/>
      <c r="I27" s="65"/>
    </row>
    <row r="28" spans="2:11" x14ac:dyDescent="0.35">
      <c r="B28" s="540" t="s">
        <v>41</v>
      </c>
      <c r="C28" s="540"/>
      <c r="D28" s="540"/>
      <c r="E28" s="540"/>
      <c r="F28" s="540"/>
      <c r="G28" s="540"/>
      <c r="H28" s="540"/>
      <c r="I28" s="540"/>
    </row>
    <row r="29" spans="2:11" ht="40" customHeight="1" x14ac:dyDescent="0.35">
      <c r="B29" s="541" t="s">
        <v>166</v>
      </c>
      <c r="C29" s="542"/>
      <c r="D29" s="542"/>
      <c r="E29" s="542"/>
      <c r="F29" s="542"/>
      <c r="G29" s="542"/>
      <c r="H29" s="542"/>
      <c r="I29" s="543"/>
    </row>
    <row r="30" spans="2:11" x14ac:dyDescent="0.35">
      <c r="B30" s="98"/>
      <c r="C30" s="98"/>
      <c r="D30" s="98"/>
      <c r="E30" s="98"/>
      <c r="F30" s="98"/>
      <c r="G30" s="98"/>
      <c r="H30" s="98"/>
      <c r="I30" s="98"/>
    </row>
    <row r="31" spans="2:11" x14ac:dyDescent="0.35">
      <c r="B31" s="552" t="s">
        <v>42</v>
      </c>
      <c r="C31" s="553"/>
      <c r="D31" s="553"/>
      <c r="E31" s="553"/>
      <c r="F31" s="553"/>
      <c r="G31" s="553"/>
      <c r="H31" s="553"/>
      <c r="I31" s="554"/>
    </row>
    <row r="32" spans="2:11" ht="39" customHeight="1" x14ac:dyDescent="0.35">
      <c r="B32" s="555" t="s">
        <v>176</v>
      </c>
      <c r="C32" s="556"/>
      <c r="D32" s="556"/>
      <c r="E32" s="556"/>
      <c r="F32" s="556"/>
      <c r="G32" s="556"/>
      <c r="H32" s="556"/>
      <c r="I32" s="557"/>
    </row>
    <row r="33" spans="2:9" x14ac:dyDescent="0.35">
      <c r="B33" s="65"/>
      <c r="C33" s="65"/>
      <c r="D33" s="65"/>
      <c r="E33" s="65"/>
      <c r="F33" s="65"/>
      <c r="G33" s="65"/>
      <c r="H33" s="65"/>
      <c r="I33" s="65"/>
    </row>
    <row r="34" spans="2:9" x14ac:dyDescent="0.35">
      <c r="B34" s="29" t="s">
        <v>214</v>
      </c>
      <c r="C34" s="558" t="s">
        <v>311</v>
      </c>
      <c r="D34" s="535"/>
      <c r="E34" s="535"/>
      <c r="F34" s="535"/>
      <c r="G34" s="535"/>
      <c r="H34" s="535"/>
      <c r="I34" s="535"/>
    </row>
    <row r="35" spans="2:9" x14ac:dyDescent="0.35">
      <c r="B35" s="29" t="s">
        <v>215</v>
      </c>
      <c r="C35" s="558">
        <v>44707</v>
      </c>
      <c r="D35" s="535"/>
      <c r="E35" s="535"/>
      <c r="F35" s="535"/>
      <c r="G35" s="535"/>
      <c r="H35" s="535"/>
      <c r="I35" s="535"/>
    </row>
    <row r="36" spans="2:9" x14ac:dyDescent="0.35">
      <c r="B36" s="80" t="s">
        <v>216</v>
      </c>
      <c r="C36" s="534" t="s">
        <v>146</v>
      </c>
      <c r="D36" s="535"/>
      <c r="E36" s="535"/>
      <c r="F36" s="535"/>
      <c r="G36" s="535"/>
      <c r="H36" s="535"/>
      <c r="I36" s="535"/>
    </row>
    <row r="37" spans="2:9" x14ac:dyDescent="0.35">
      <c r="B37" s="546" t="s">
        <v>41</v>
      </c>
      <c r="C37" s="536"/>
      <c r="D37" s="535"/>
      <c r="E37" s="535"/>
      <c r="F37" s="535"/>
      <c r="G37" s="535"/>
      <c r="H37" s="535"/>
      <c r="I37" s="535"/>
    </row>
    <row r="38" spans="2:9" x14ac:dyDescent="0.35">
      <c r="B38" s="547"/>
      <c r="C38" s="544"/>
      <c r="D38" s="545"/>
      <c r="E38" s="545"/>
      <c r="F38" s="545"/>
      <c r="G38" s="545"/>
      <c r="H38" s="545"/>
      <c r="I38" s="545"/>
    </row>
    <row r="39" spans="2:9" x14ac:dyDescent="0.35">
      <c r="B39" s="1"/>
    </row>
    <row r="40" spans="2:9" x14ac:dyDescent="0.35"/>
    <row r="41" spans="2:9" x14ac:dyDescent="0.35"/>
    <row r="42" spans="2:9" x14ac:dyDescent="0.35"/>
    <row r="43" spans="2:9" x14ac:dyDescent="0.35"/>
  </sheetData>
  <mergeCells count="15">
    <mergeCell ref="C36:I36"/>
    <mergeCell ref="B37:B38"/>
    <mergeCell ref="C37:I37"/>
    <mergeCell ref="C38:I38"/>
    <mergeCell ref="B31:I31"/>
    <mergeCell ref="B32:I32"/>
    <mergeCell ref="C34:I34"/>
    <mergeCell ref="C35:I35"/>
    <mergeCell ref="B29:I29"/>
    <mergeCell ref="B25:I25"/>
    <mergeCell ref="B26:I26"/>
    <mergeCell ref="B28:I28"/>
    <mergeCell ref="B2:B3"/>
    <mergeCell ref="C2:D2"/>
    <mergeCell ref="C3:D3"/>
  </mergeCells>
  <conditionalFormatting sqref="G6:I6 G8:I8 G7 I7:I8">
    <cfRule type="iconSet" priority="4">
      <iconSet iconSet="4TrafficLights" showValue="0">
        <cfvo type="percent" val="0"/>
        <cfvo type="num" val="1"/>
        <cfvo type="num" val="2"/>
        <cfvo type="num" val="3"/>
      </iconSet>
    </cfRule>
  </conditionalFormatting>
  <conditionalFormatting sqref="G3">
    <cfRule type="iconSet" priority="2">
      <iconSet iconSet="4TrafficLights" showValue="0">
        <cfvo type="percent" val="0"/>
        <cfvo type="num" val="1"/>
        <cfvo type="num" val="2"/>
        <cfvo type="num" val="3"/>
      </iconSet>
    </cfRule>
  </conditionalFormatting>
  <conditionalFormatting sqref="H3">
    <cfRule type="iconSet" priority="1">
      <iconSet iconSet="4TrafficLights" showValue="0">
        <cfvo type="percent" val="0"/>
        <cfvo type="num" val="1"/>
        <cfvo type="num" val="2"/>
        <cfvo type="num" val="3"/>
      </iconSet>
    </cfRule>
  </conditionalFormatting>
  <hyperlinks>
    <hyperlink ref="C36" r:id="rId1" xr:uid="{DD490B4A-3968-491F-AA08-25EA5AD995CD}"/>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Z45"/>
  <sheetViews>
    <sheetView showGridLines="0" workbookViewId="0">
      <selection activeCell="D19" sqref="D19"/>
    </sheetView>
  </sheetViews>
  <sheetFormatPr defaultColWidth="0" defaultRowHeight="15.5" zeroHeight="1" x14ac:dyDescent="0.35"/>
  <cols>
    <col min="1" max="1" width="4.23046875" customWidth="1"/>
    <col min="2" max="2" width="18.69140625" customWidth="1"/>
    <col min="3" max="3" width="23.4609375" customWidth="1"/>
    <col min="4" max="4" width="7.84375" bestFit="1" customWidth="1"/>
    <col min="5" max="6" width="14.3046875" customWidth="1"/>
    <col min="7" max="7" width="14" customWidth="1"/>
    <col min="8" max="8" width="15.23046875" customWidth="1"/>
    <col min="9" max="9" width="13.69140625" customWidth="1"/>
    <col min="10" max="10" width="10.07421875" customWidth="1"/>
    <col min="11" max="11" width="8.69140625" hidden="1" customWidth="1"/>
    <col min="12" max="12" width="9.69140625" hidden="1" customWidth="1"/>
    <col min="13" max="13" width="8.765625" hidden="1" customWidth="1"/>
    <col min="14" max="14" width="8.84375" hidden="1" customWidth="1"/>
    <col min="15" max="26" width="5.07421875" hidden="1" customWidth="1"/>
    <col min="27" max="16384" width="9.23046875" hidden="1"/>
  </cols>
  <sheetData>
    <row r="1" spans="2:18" s="121" customFormat="1" x14ac:dyDescent="0.35"/>
    <row r="2" spans="2:18" s="121" customFormat="1" ht="39" x14ac:dyDescent="0.35">
      <c r="B2" s="559" t="s">
        <v>54</v>
      </c>
      <c r="C2" s="531" t="s">
        <v>6</v>
      </c>
      <c r="D2" s="531"/>
      <c r="E2" s="107" t="s">
        <v>7</v>
      </c>
      <c r="F2" s="109" t="s">
        <v>314</v>
      </c>
      <c r="G2" s="107" t="s">
        <v>213</v>
      </c>
      <c r="H2" s="107" t="s">
        <v>144</v>
      </c>
      <c r="I2" s="107" t="s">
        <v>49</v>
      </c>
    </row>
    <row r="3" spans="2:18" s="121" customFormat="1" ht="38.15" customHeight="1" x14ac:dyDescent="0.35">
      <c r="B3" s="559"/>
      <c r="C3" s="532" t="s">
        <v>69</v>
      </c>
      <c r="D3" s="532"/>
      <c r="E3" s="88">
        <v>3</v>
      </c>
      <c r="F3" s="88" t="s">
        <v>48</v>
      </c>
      <c r="G3" s="133">
        <f>I7</f>
        <v>3</v>
      </c>
      <c r="H3" s="133">
        <f>I8</f>
        <v>0</v>
      </c>
      <c r="I3" s="88" t="s">
        <v>51</v>
      </c>
    </row>
    <row r="4" spans="2:18" s="121" customFormat="1" x14ac:dyDescent="0.35"/>
    <row r="5" spans="2:18" x14ac:dyDescent="0.35"/>
    <row r="6" spans="2:18" x14ac:dyDescent="0.35">
      <c r="G6" s="123"/>
      <c r="H6" s="123" t="s">
        <v>254</v>
      </c>
      <c r="I6" s="123" t="s">
        <v>211</v>
      </c>
    </row>
    <row r="7" spans="2:18" x14ac:dyDescent="0.35">
      <c r="G7" s="123" t="s">
        <v>186</v>
      </c>
      <c r="H7" s="128">
        <f>(I23-I19)/I19</f>
        <v>0.45714285714285713</v>
      </c>
      <c r="I7" s="133">
        <f>IF(H7="No data",0,IF(H7&gt;0.05,3,IF(H7&lt;-0.05,1,2)))</f>
        <v>3</v>
      </c>
    </row>
    <row r="8" spans="2:18" ht="23" x14ac:dyDescent="0.35">
      <c r="G8" s="123" t="s">
        <v>144</v>
      </c>
      <c r="H8" s="124" t="s">
        <v>98</v>
      </c>
      <c r="I8" s="133">
        <f>IF(H8="No data",0,IF(H8&gt;0.05,3,IF(H8&lt;-0.05,1,2)))</f>
        <v>0</v>
      </c>
    </row>
    <row r="9" spans="2:18" x14ac:dyDescent="0.35"/>
    <row r="10" spans="2:18" hidden="1" x14ac:dyDescent="0.35">
      <c r="B10" s="3"/>
      <c r="C10" s="3"/>
      <c r="D10" s="3"/>
      <c r="E10" s="3"/>
      <c r="F10" s="3"/>
      <c r="G10" s="72"/>
      <c r="H10" s="72"/>
      <c r="I10" s="72"/>
      <c r="J10" s="72"/>
    </row>
    <row r="11" spans="2:18" hidden="1" x14ac:dyDescent="0.35">
      <c r="B11" s="3"/>
      <c r="C11" s="3"/>
      <c r="D11" s="3"/>
      <c r="E11" s="3"/>
      <c r="F11" s="3"/>
      <c r="I11" s="72"/>
      <c r="J11" s="72"/>
      <c r="K11" s="72"/>
      <c r="L11" s="72"/>
      <c r="M11" s="72"/>
      <c r="N11" s="72"/>
      <c r="O11" s="72"/>
      <c r="P11" s="72"/>
      <c r="Q11" s="72"/>
    </row>
    <row r="12" spans="2:18" ht="23" x14ac:dyDescent="0.35">
      <c r="B12" s="3"/>
      <c r="C12" s="3"/>
      <c r="D12" s="3"/>
      <c r="E12" s="3"/>
      <c r="F12" s="3"/>
      <c r="G12" s="165" t="s">
        <v>67</v>
      </c>
      <c r="H12" s="123" t="s">
        <v>71</v>
      </c>
      <c r="I12" s="123" t="s">
        <v>72</v>
      </c>
      <c r="J12" s="210"/>
      <c r="K12" s="72"/>
      <c r="L12" s="72"/>
      <c r="M12" s="72"/>
      <c r="N12" s="72"/>
      <c r="O12" s="72"/>
      <c r="P12" s="72"/>
      <c r="Q12" s="72"/>
      <c r="R12" s="72"/>
    </row>
    <row r="13" spans="2:18" x14ac:dyDescent="0.35">
      <c r="B13" s="3"/>
      <c r="C13" s="3"/>
      <c r="D13" s="3"/>
      <c r="E13" s="3"/>
      <c r="F13" s="3"/>
      <c r="G13" s="165">
        <v>2010</v>
      </c>
      <c r="H13" s="211">
        <v>1</v>
      </c>
      <c r="I13" s="211">
        <v>5</v>
      </c>
      <c r="J13" s="210"/>
      <c r="K13" s="72"/>
      <c r="L13" s="72"/>
      <c r="M13" s="72"/>
      <c r="N13" s="72"/>
      <c r="O13" s="72"/>
      <c r="P13" s="72"/>
      <c r="Q13" s="72"/>
      <c r="R13" s="72"/>
    </row>
    <row r="14" spans="2:18" x14ac:dyDescent="0.35">
      <c r="B14" s="3"/>
      <c r="C14" s="3"/>
      <c r="D14" s="3"/>
      <c r="E14" s="3"/>
      <c r="F14" s="3"/>
      <c r="G14" s="165">
        <v>2011</v>
      </c>
      <c r="H14" s="211">
        <v>1</v>
      </c>
      <c r="I14" s="211">
        <v>5</v>
      </c>
      <c r="J14" s="210"/>
      <c r="K14" s="72"/>
      <c r="L14" s="72"/>
      <c r="M14" s="72"/>
      <c r="N14" s="72"/>
      <c r="O14" s="72"/>
      <c r="P14" s="72"/>
      <c r="Q14" s="72"/>
      <c r="R14" s="72"/>
    </row>
    <row r="15" spans="2:18" x14ac:dyDescent="0.35">
      <c r="B15" s="3"/>
      <c r="C15" s="3"/>
      <c r="D15" s="3"/>
      <c r="E15" s="3"/>
      <c r="F15" s="3"/>
      <c r="G15" s="165">
        <v>2012</v>
      </c>
      <c r="H15" s="211">
        <v>1</v>
      </c>
      <c r="I15" s="211">
        <v>5</v>
      </c>
      <c r="J15" s="204"/>
    </row>
    <row r="16" spans="2:18" x14ac:dyDescent="0.35">
      <c r="B16" s="3"/>
      <c r="C16" s="3"/>
      <c r="D16" s="3"/>
      <c r="E16" s="3"/>
      <c r="F16" s="3"/>
      <c r="G16" s="165">
        <v>2013</v>
      </c>
      <c r="H16" s="211">
        <v>1</v>
      </c>
      <c r="I16" s="211">
        <v>5</v>
      </c>
      <c r="J16" s="204"/>
    </row>
    <row r="17" spans="2:10" x14ac:dyDescent="0.35">
      <c r="B17" s="3"/>
      <c r="C17" s="3"/>
      <c r="D17" s="3"/>
      <c r="E17" s="3"/>
      <c r="F17" s="3"/>
      <c r="G17" s="165">
        <v>2014</v>
      </c>
      <c r="H17" s="211">
        <v>1</v>
      </c>
      <c r="I17" s="211">
        <v>5</v>
      </c>
      <c r="J17" s="204"/>
    </row>
    <row r="18" spans="2:10" ht="16" thickBot="1" x14ac:dyDescent="0.4">
      <c r="B18" s="3"/>
      <c r="C18" s="3"/>
      <c r="D18" s="3"/>
      <c r="E18" s="3"/>
      <c r="F18" s="3"/>
      <c r="G18" s="214">
        <v>2015</v>
      </c>
      <c r="H18" s="224">
        <v>1</v>
      </c>
      <c r="I18" s="224">
        <v>5</v>
      </c>
      <c r="J18" s="204"/>
    </row>
    <row r="19" spans="2:10" x14ac:dyDescent="0.35">
      <c r="B19" s="3"/>
      <c r="C19" s="3"/>
      <c r="D19" s="3"/>
      <c r="E19" s="3"/>
      <c r="F19" s="3"/>
      <c r="G19" s="216">
        <v>2016</v>
      </c>
      <c r="H19" s="226">
        <v>2</v>
      </c>
      <c r="I19" s="233">
        <v>35</v>
      </c>
      <c r="J19" s="204"/>
    </row>
    <row r="20" spans="2:10" x14ac:dyDescent="0.35">
      <c r="B20" s="3"/>
      <c r="C20" s="3"/>
      <c r="D20" s="3"/>
      <c r="E20" s="3"/>
      <c r="F20" s="3"/>
      <c r="G20" s="219">
        <v>2017</v>
      </c>
      <c r="H20" s="88">
        <v>2</v>
      </c>
      <c r="I20" s="234">
        <v>35</v>
      </c>
      <c r="J20" s="204"/>
    </row>
    <row r="21" spans="2:10" x14ac:dyDescent="0.35">
      <c r="B21" s="3"/>
      <c r="C21" s="3"/>
      <c r="D21" s="3"/>
      <c r="E21" s="3"/>
      <c r="F21" s="3"/>
      <c r="G21" s="219">
        <v>2018</v>
      </c>
      <c r="H21" s="88">
        <v>1</v>
      </c>
      <c r="I21" s="234">
        <v>30</v>
      </c>
      <c r="J21" s="204"/>
    </row>
    <row r="22" spans="2:10" x14ac:dyDescent="0.35">
      <c r="B22" s="3"/>
      <c r="C22" s="3"/>
      <c r="D22" s="3"/>
      <c r="E22" s="3"/>
      <c r="F22" s="3"/>
      <c r="G22" s="219">
        <v>2019</v>
      </c>
      <c r="H22" s="88">
        <v>1</v>
      </c>
      <c r="I22" s="234">
        <v>30</v>
      </c>
      <c r="J22" s="204"/>
    </row>
    <row r="23" spans="2:10" ht="16" thickBot="1" x14ac:dyDescent="0.4">
      <c r="B23" s="3"/>
      <c r="C23" s="3"/>
      <c r="D23" s="3"/>
      <c r="E23" s="3"/>
      <c r="F23" s="3"/>
      <c r="G23" s="221">
        <v>2020</v>
      </c>
      <c r="H23" s="230">
        <v>2</v>
      </c>
      <c r="I23" s="235">
        <f>30+21</f>
        <v>51</v>
      </c>
      <c r="J23" s="204"/>
    </row>
    <row r="24" spans="2:10" x14ac:dyDescent="0.35">
      <c r="B24" s="3"/>
      <c r="C24" s="3"/>
      <c r="D24" s="3"/>
      <c r="E24" s="3"/>
      <c r="F24" s="3"/>
    </row>
    <row r="25" spans="2:10" x14ac:dyDescent="0.35">
      <c r="B25" s="3"/>
      <c r="C25" s="3"/>
      <c r="D25" s="3"/>
      <c r="E25" s="3"/>
      <c r="F25" s="3"/>
    </row>
    <row r="26" spans="2:10" x14ac:dyDescent="0.35">
      <c r="B26" s="537" t="s">
        <v>279</v>
      </c>
      <c r="C26" s="538"/>
      <c r="D26" s="538"/>
      <c r="E26" s="538"/>
      <c r="F26" s="538"/>
      <c r="G26" s="538"/>
      <c r="H26" s="538"/>
      <c r="I26" s="538"/>
    </row>
    <row r="27" spans="2:10" x14ac:dyDescent="0.35">
      <c r="B27" s="539" t="s">
        <v>221</v>
      </c>
      <c r="C27" s="532"/>
      <c r="D27" s="532"/>
      <c r="E27" s="532"/>
      <c r="F27" s="532"/>
      <c r="G27" s="532"/>
      <c r="H27" s="532"/>
      <c r="I27" s="532"/>
    </row>
    <row r="28" spans="2:10" x14ac:dyDescent="0.35">
      <c r="B28" s="65"/>
      <c r="C28" s="65"/>
      <c r="D28" s="65"/>
      <c r="E28" s="65"/>
      <c r="F28" s="65"/>
      <c r="G28" s="65"/>
      <c r="H28" s="65"/>
      <c r="I28" s="65"/>
    </row>
    <row r="29" spans="2:10" x14ac:dyDescent="0.35">
      <c r="B29" s="540" t="s">
        <v>41</v>
      </c>
      <c r="C29" s="540"/>
      <c r="D29" s="540"/>
      <c r="E29" s="540"/>
      <c r="F29" s="540"/>
      <c r="G29" s="540"/>
      <c r="H29" s="540"/>
      <c r="I29" s="540"/>
    </row>
    <row r="30" spans="2:10" x14ac:dyDescent="0.35">
      <c r="B30" s="541" t="s">
        <v>161</v>
      </c>
      <c r="C30" s="542"/>
      <c r="D30" s="542"/>
      <c r="E30" s="542"/>
      <c r="F30" s="542"/>
      <c r="G30" s="542"/>
      <c r="H30" s="542"/>
      <c r="I30" s="543"/>
    </row>
    <row r="31" spans="2:10" x14ac:dyDescent="0.35">
      <c r="B31" s="541" t="s">
        <v>268</v>
      </c>
      <c r="C31" s="542"/>
      <c r="D31" s="542"/>
      <c r="E31" s="542"/>
      <c r="F31" s="542"/>
      <c r="G31" s="542"/>
      <c r="H31" s="542"/>
      <c r="I31" s="543"/>
    </row>
    <row r="32" spans="2:10" ht="23.5" customHeight="1" x14ac:dyDescent="0.35">
      <c r="B32" s="541" t="s">
        <v>162</v>
      </c>
      <c r="C32" s="542"/>
      <c r="D32" s="542"/>
      <c r="E32" s="542"/>
      <c r="F32" s="542"/>
      <c r="G32" s="542"/>
      <c r="H32" s="542"/>
      <c r="I32" s="543"/>
    </row>
    <row r="33" spans="2:9" ht="23.5" customHeight="1" x14ac:dyDescent="0.35">
      <c r="B33" s="541" t="s">
        <v>223</v>
      </c>
      <c r="C33" s="542"/>
      <c r="D33" s="542"/>
      <c r="E33" s="542"/>
      <c r="F33" s="542"/>
      <c r="G33" s="542"/>
      <c r="H33" s="542"/>
      <c r="I33" s="543"/>
    </row>
    <row r="34" spans="2:9" x14ac:dyDescent="0.35">
      <c r="B34" s="98"/>
      <c r="C34" s="98"/>
      <c r="D34" s="98"/>
      <c r="E34" s="98"/>
      <c r="F34" s="98"/>
      <c r="G34" s="98"/>
      <c r="H34" s="98"/>
      <c r="I34" s="98"/>
    </row>
    <row r="35" spans="2:9" x14ac:dyDescent="0.35">
      <c r="B35" s="552" t="s">
        <v>42</v>
      </c>
      <c r="C35" s="553"/>
      <c r="D35" s="553"/>
      <c r="E35" s="553"/>
      <c r="F35" s="553"/>
      <c r="G35" s="553"/>
      <c r="H35" s="553"/>
      <c r="I35" s="554"/>
    </row>
    <row r="36" spans="2:9" ht="71.150000000000006" customHeight="1" x14ac:dyDescent="0.35">
      <c r="B36" s="555" t="s">
        <v>222</v>
      </c>
      <c r="C36" s="556"/>
      <c r="D36" s="556"/>
      <c r="E36" s="556"/>
      <c r="F36" s="556"/>
      <c r="G36" s="556"/>
      <c r="H36" s="556"/>
      <c r="I36" s="557"/>
    </row>
    <row r="37" spans="2:9" x14ac:dyDescent="0.35">
      <c r="B37" s="65"/>
      <c r="C37" s="65"/>
      <c r="D37" s="65"/>
      <c r="E37" s="65"/>
      <c r="F37" s="65"/>
      <c r="G37" s="65"/>
      <c r="H37" s="65"/>
      <c r="I37" s="65"/>
    </row>
    <row r="38" spans="2:9" x14ac:dyDescent="0.35">
      <c r="B38" s="29" t="s">
        <v>214</v>
      </c>
      <c r="C38" s="558" t="s">
        <v>311</v>
      </c>
      <c r="D38" s="535"/>
      <c r="E38" s="535"/>
      <c r="F38" s="535"/>
      <c r="G38" s="535"/>
      <c r="H38" s="535"/>
      <c r="I38" s="535"/>
    </row>
    <row r="39" spans="2:9" x14ac:dyDescent="0.35">
      <c r="B39" s="29" t="s">
        <v>215</v>
      </c>
      <c r="C39" s="558">
        <v>44707</v>
      </c>
      <c r="D39" s="535"/>
      <c r="E39" s="535"/>
      <c r="F39" s="535"/>
      <c r="G39" s="535"/>
      <c r="H39" s="535"/>
      <c r="I39" s="535"/>
    </row>
    <row r="40" spans="2:9" x14ac:dyDescent="0.35">
      <c r="B40" s="80" t="s">
        <v>216</v>
      </c>
      <c r="C40" s="534" t="s">
        <v>146</v>
      </c>
      <c r="D40" s="535"/>
      <c r="E40" s="535"/>
      <c r="F40" s="535"/>
      <c r="G40" s="535"/>
      <c r="H40" s="535"/>
      <c r="I40" s="535"/>
    </row>
    <row r="41" spans="2:9" x14ac:dyDescent="0.35">
      <c r="B41" s="546" t="s">
        <v>41</v>
      </c>
      <c r="C41" s="536"/>
      <c r="D41" s="535"/>
      <c r="E41" s="535"/>
      <c r="F41" s="535"/>
      <c r="G41" s="535"/>
      <c r="H41" s="535"/>
      <c r="I41" s="535"/>
    </row>
    <row r="42" spans="2:9" x14ac:dyDescent="0.35">
      <c r="B42" s="547"/>
      <c r="C42" s="544"/>
      <c r="D42" s="545"/>
      <c r="E42" s="545"/>
      <c r="F42" s="545"/>
      <c r="G42" s="545"/>
      <c r="H42" s="545"/>
      <c r="I42" s="545"/>
    </row>
    <row r="43" spans="2:9" x14ac:dyDescent="0.35">
      <c r="B43" s="3"/>
      <c r="C43" s="3"/>
      <c r="D43" s="3"/>
      <c r="E43" s="3"/>
      <c r="F43" s="3"/>
    </row>
    <row r="44" spans="2:9" x14ac:dyDescent="0.35"/>
    <row r="45" spans="2:9" x14ac:dyDescent="0.35"/>
  </sheetData>
  <mergeCells count="18">
    <mergeCell ref="B36:I36"/>
    <mergeCell ref="C38:I38"/>
    <mergeCell ref="C39:I39"/>
    <mergeCell ref="C40:I40"/>
    <mergeCell ref="B41:B42"/>
    <mergeCell ref="C41:I41"/>
    <mergeCell ref="C42:I42"/>
    <mergeCell ref="B29:I29"/>
    <mergeCell ref="B30:I30"/>
    <mergeCell ref="B35:I35"/>
    <mergeCell ref="B32:I32"/>
    <mergeCell ref="B33:I33"/>
    <mergeCell ref="B31:I31"/>
    <mergeCell ref="B2:B3"/>
    <mergeCell ref="C2:D2"/>
    <mergeCell ref="C3:D3"/>
    <mergeCell ref="B26:I26"/>
    <mergeCell ref="B27:I27"/>
  </mergeCells>
  <conditionalFormatting sqref="G3">
    <cfRule type="iconSet" priority="4">
      <iconSet iconSet="4TrafficLights" showValue="0">
        <cfvo type="percent" val="0"/>
        <cfvo type="num" val="1"/>
        <cfvo type="num" val="2"/>
        <cfvo type="num" val="3"/>
      </iconSet>
    </cfRule>
  </conditionalFormatting>
  <conditionalFormatting sqref="H3">
    <cfRule type="iconSet" priority="3">
      <iconSet iconSet="4TrafficLights" showValue="0">
        <cfvo type="percent" val="0"/>
        <cfvo type="num" val="1"/>
        <cfvo type="num" val="2"/>
        <cfvo type="num" val="3"/>
      </iconSet>
    </cfRule>
  </conditionalFormatting>
  <conditionalFormatting sqref="G8:I8 G6:G7 I6:I7">
    <cfRule type="iconSet" priority="2">
      <iconSet iconSet="4TrafficLights" showValue="0">
        <cfvo type="percent" val="0"/>
        <cfvo type="num" val="1"/>
        <cfvo type="num" val="2"/>
        <cfvo type="num" val="3"/>
      </iconSet>
    </cfRule>
  </conditionalFormatting>
  <conditionalFormatting sqref="H6">
    <cfRule type="iconSet" priority="1">
      <iconSet iconSet="4TrafficLights" showValue="0">
        <cfvo type="percent" val="0"/>
        <cfvo type="num" val="1"/>
        <cfvo type="num" val="2"/>
        <cfvo type="num" val="3"/>
      </iconSet>
    </cfRule>
  </conditionalFormatting>
  <hyperlinks>
    <hyperlink ref="C40" r:id="rId1" xr:uid="{C3E12447-8F29-49DC-A0E7-4FC19AE00090}"/>
  </hyperlinks>
  <pageMargins left="0.7" right="0.7" top="0.75" bottom="0.75" header="0.3" footer="0.3"/>
  <pageSetup paperSize="9" orientation="portrait" r:id="rId2"/>
  <drawing r:id="rId3"/>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A43191016</value>
    </field>
    <field name="Objective-Title">
      <value order="0">Carbon Budget 1 (CB1): Final Statement of Progress: supporting dataset - Performance Indicators, Waste</value>
    </field>
    <field name="Objective-Description">
      <value order="0"/>
    </field>
    <field name="Objective-CreationStamp">
      <value order="0">2022-11-29T11:10:22Z</value>
    </field>
    <field name="Objective-IsApproved">
      <value order="0">false</value>
    </field>
    <field name="Objective-IsPublished">
      <value order="0">true</value>
    </field>
    <field name="Objective-DatePublished">
      <value order="0">2022-12-08T15:45:51Z</value>
    </field>
    <field name="Objective-ModificationStamp">
      <value order="0">2022-12-08T15:45:51Z</value>
    </field>
    <field name="Objective-Owner">
      <value order="0">Phillips, Rebecca (CCRA - Decarbonisation &amp; Climate Risk)</value>
    </field>
    <field name="Objective-Path">
      <value order="0">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Low Carbon Delivery Plan 2 - 2019-2025:**001 - Oral Statement 6th December - Final documents for publication (Temp folder - to be moved once new file structure in place)</value>
    </field>
    <field name="Objective-Parent">
      <value order="0">**001 - Oral Statement 6th December - Final documents for publication (Temp folder - to be moved once new file structure in place)</value>
    </field>
    <field name="Objective-State">
      <value order="0">Published</value>
    </field>
    <field name="Objective-VersionId">
      <value order="0">vA82544463</value>
    </field>
    <field name="Objective-Version">
      <value order="0">2.0</value>
    </field>
    <field name="Objective-VersionNumber">
      <value order="0">2</value>
    </field>
    <field name="Objective-VersionComment">
      <value order="0"/>
    </field>
    <field name="Objective-FileNumber">
      <value order="0">qA1409865</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Board Dashboard</vt:lpstr>
      <vt:lpstr>Front page</vt:lpstr>
      <vt:lpstr>Introduction</vt:lpstr>
      <vt:lpstr>Notes</vt:lpstr>
      <vt:lpstr>Contents</vt:lpstr>
      <vt:lpstr>OverviewDiagram</vt:lpstr>
      <vt:lpstr>W3.1</vt:lpstr>
      <vt:lpstr>W3.2</vt:lpstr>
      <vt:lpstr>W3.3</vt:lpstr>
      <vt:lpstr>W3.4</vt:lpstr>
      <vt:lpstr>W3.5</vt:lpstr>
      <vt:lpstr>W3.6</vt:lpstr>
      <vt:lpstr>W2.1</vt:lpstr>
      <vt:lpstr>W2.2</vt:lpstr>
      <vt:lpstr>W2.3</vt:lpstr>
      <vt:lpstr>W2.4</vt:lpstr>
      <vt:lpstr>W2.5</vt:lpstr>
      <vt:lpstr>W2.6</vt:lpstr>
      <vt:lpstr>W2.7</vt:lpstr>
      <vt:lpstr>W2.8</vt:lpstr>
      <vt:lpstr>W1.1</vt:lpstr>
      <vt:lpstr>W1.2</vt:lpstr>
      <vt:lpstr>W1.3</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WilliamsL032</dc:creator>
  <cp:lastModifiedBy>Phillips, Rebecca (OFM - Cabinet Division)</cp:lastModifiedBy>
  <dcterms:created xsi:type="dcterms:W3CDTF">2019-09-11T08:41:06Z</dcterms:created>
  <dcterms:modified xsi:type="dcterms:W3CDTF">2022-12-08T15:45:39Z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A43191016</vt:lpwstr>
  </property>
  <property fmtid="{D5CDD505-2E9C-101B-9397-08002B2CF9AE}" pid="4" name="Objective-Title">
    <vt:lpwstr>Carbon Budget 1 (CB1): Final Statement of Progress: supporting dataset - Performance Indicators, Waste</vt:lpwstr>
  </property>
  <property fmtid="{D5CDD505-2E9C-101B-9397-08002B2CF9AE}" pid="5" name="Objective-Description">
    <vt:lpwstr/>
  </property>
  <property fmtid="{D5CDD505-2E9C-101B-9397-08002B2CF9AE}" pid="6" name="Objective-CreationStamp">
    <vt:filetime>2022-11-29T11:10:22Z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2022-12-08T15:45:51Z</vt:filetime>
  </property>
  <property fmtid="{D5CDD505-2E9C-101B-9397-08002B2CF9AE}" pid="10" name="Objective-ModificationStamp">
    <vt:filetime>2022-12-08T15:45:51Z</vt:filetime>
  </property>
  <property fmtid="{D5CDD505-2E9C-101B-9397-08002B2CF9AE}" pid="11" name="Objective-Owner">
    <vt:lpwstr>Phillips, Rebecca (CCRA - Decarbonisation &amp; Climate Risk)</vt:lpwstr>
  </property>
  <property fmtid="{D5CDD505-2E9C-101B-9397-08002B2CF9AE}" pid="12" name="Objective-Path">
    <vt:lpwstr>Objective Global Folder:#Business File Plan:WG Organisational Groups:NEW - Post April 2022 - Climate Change &amp; Rural Affairs:Climate Change &amp; Rural Affairs (CCRA) - Decarbonisation &amp; Energy:1 - Save:Brexit Implications:# LEGACY VFP - DESD Climate Action and Resilience &amp; Natural Resource Management:Carbon Budgeting Portfolio:03 - Policy Development &amp; Evidence:Decarbonisation Programme - Low Carbon Delivery Plan 2 - 2019-2025:**001 - Oral Statement 6th December - Final documents for publication (Temp folder - to be moved once new file structure in place)</vt:lpwstr>
  </property>
  <property fmtid="{D5CDD505-2E9C-101B-9397-08002B2CF9AE}" pid="13" name="Objective-Parent">
    <vt:lpwstr>**001 - Oral Statement 6th December - Final documents for publication (Temp folder - to be moved once new file structure in place)</vt:lpwstr>
  </property>
  <property fmtid="{D5CDD505-2E9C-101B-9397-08002B2CF9AE}" pid="14" name="Objective-State">
    <vt:lpwstr>Published</vt:lpwstr>
  </property>
  <property fmtid="{D5CDD505-2E9C-101B-9397-08002B2CF9AE}" pid="15" name="Objective-VersionId">
    <vt:lpwstr>vA82544463</vt:lpwstr>
  </property>
  <property fmtid="{D5CDD505-2E9C-101B-9397-08002B2CF9AE}" pid="16" name="Objective-Version">
    <vt:lpwstr>2.0</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qA1409865</vt:lpwstr>
  </property>
  <property fmtid="{D5CDD505-2E9C-101B-9397-08002B2CF9AE}" pid="20" name="Objective-Classification">
    <vt:lpwstr>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