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workbookProtection lockStructure="1"/>
  <bookViews>
    <workbookView xWindow="0" yWindow="0" windowWidth="16400" windowHeight="4860" tabRatio="858" activeTab="0"/>
  </bookViews>
  <sheets>
    <sheet name="FrontPage" sheetId="1" r:id="rId1"/>
    <sheet name="NDR3" sheetId="2" r:id="rId2"/>
    <sheet name="Certificate" sheetId="3" r:id="rId3"/>
    <sheet name="ValidationSheet" sheetId="4" r:id="rId4"/>
    <sheet name="Survey Response Burden" sheetId="5" r:id="rId5"/>
    <sheet name="Comments" sheetId="6" r:id="rId6"/>
    <sheet name="Language" sheetId="7" state="hidden" r:id="rId7"/>
    <sheet name="Details" sheetId="8" state="hidden" r:id="rId8"/>
    <sheet name="Data" sheetId="9" state="hidden" r:id="rId9"/>
    <sheet name="Transfer" sheetId="10" state="hidden" r:id="rId10"/>
  </sheets>
  <externalReferences>
    <externalReference r:id="rId13"/>
    <externalReference r:id="rId14"/>
    <externalReference r:id="rId15"/>
    <externalReference r:id="rId16"/>
  </externalReferences>
  <definedNames>
    <definedName name="_GoBack" localSheetId="9">'Transfer'!$R$2</definedName>
    <definedName name="_NDR3" localSheetId="2">#REF!</definedName>
    <definedName name="_NDR3">'NDR3'!$C$9:$O$77</definedName>
    <definedName name="_RV" localSheetId="2">#REF!</definedName>
    <definedName name="_RV">'Details'!$B$37:$D$67</definedName>
    <definedName name="_RV2">'Details'!$A$37:$D$67</definedName>
    <definedName name="_tab1">'Transfer'!$A$3:$F$36</definedName>
    <definedName name="Add_1">'Details'!$K$6:$V$28</definedName>
    <definedName name="Addresses" localSheetId="2">#REF!</definedName>
    <definedName name="Addresses">'[1]Details'!$K$6:$V$28</definedName>
    <definedName name="Authority" localSheetId="2">#REF!</definedName>
    <definedName name="Authority" localSheetId="0">'[2]Details'!$A$3:$C$26</definedName>
    <definedName name="Authority" localSheetId="6">'[2]Details'!$A$3:$C$26</definedName>
    <definedName name="Authority" localSheetId="4">'[3]Details'!$A$3:$C$36</definedName>
    <definedName name="Authority">'Details'!$G$6:$I$29</definedName>
    <definedName name="Lang">'FrontPage'!$Q$9</definedName>
    <definedName name="letter" localSheetId="2">#REF!</definedName>
    <definedName name="letter" localSheetId="0">'[2]Transfer'!$L$1:$M$100</definedName>
    <definedName name="letter" localSheetId="6">'[2]Transfer'!$L$1:$M$100</definedName>
    <definedName name="letter">'Transfer'!$O$3:$P$102</definedName>
    <definedName name="LookupWelsh">'Language'!$B$3:$D$98</definedName>
    <definedName name="NDR" localSheetId="8">'Data'!$A$7:$B$2514</definedName>
    <definedName name="NDR_1" localSheetId="8" hidden="1">'Data'!#REF!</definedName>
    <definedName name="NDR_2" localSheetId="8" hidden="1">'Data'!#REF!</definedName>
    <definedName name="NDR_Local_Authority_Contacts___USED_TO_POPULATE_NDR_FORMS" localSheetId="7">'Details'!$K$6:$V$28</definedName>
    <definedName name="NDRData" localSheetId="2">#REF!</definedName>
    <definedName name="NDRData">'Data'!$A$8:$B$2514</definedName>
    <definedName name="Page1">'[2]Page1'!$C$7:$S$44</definedName>
    <definedName name="_xlnm.Print_Area" localSheetId="2">'Certificate'!$B$2:$K$26</definedName>
    <definedName name="_xlnm.Print_Area" localSheetId="5">'Comments'!$B$2:$H$16</definedName>
    <definedName name="_xlnm.Print_Area" localSheetId="7">'Details'!$G$7:$J$31</definedName>
    <definedName name="_xlnm.Print_Area" localSheetId="0">'FrontPage'!$B$2:$N$51</definedName>
    <definedName name="_xlnm.Print_Area" localSheetId="1">'NDR3'!$B$2:$P$84</definedName>
    <definedName name="_xlnm.Print_Area" localSheetId="3">'ValidationSheet'!$C$2:$H$114</definedName>
    <definedName name="Query_from_LocalGovernmentFinance" localSheetId="8" hidden="1">'Data'!#REF!</definedName>
    <definedName name="UACode" localSheetId="3">#REF!</definedName>
    <definedName name="UANumber" localSheetId="2">#REF!</definedName>
    <definedName name="UANumber">'Details'!$H$31</definedName>
    <definedName name="Year" localSheetId="2">#REF!</definedName>
    <definedName name="year" localSheetId="0">'FrontPage'!$P$1</definedName>
    <definedName name="Year">'Details'!$C$6</definedName>
    <definedName name="Year_Less_1" localSheetId="2">#REF!</definedName>
    <definedName name="Year_Less_1">'Details'!$C$7</definedName>
    <definedName name="Year_Now" localSheetId="2">#REF!</definedName>
    <definedName name="Year_Now">'Details'!$E$5</definedName>
    <definedName name="Year_Prior" localSheetId="2">#REF!</definedName>
    <definedName name="Year_Prior">'Details'!$E$6</definedName>
    <definedName name="YearCode" localSheetId="2">#REF!</definedName>
    <definedName name="YearCode">'Details'!$D$6</definedName>
    <definedName name="Z_4208BC9E_2AAB_4DAD_86BE_444012070AEC_.wvu.Cols" localSheetId="0" hidden="1">'FrontPage'!$H:$H</definedName>
    <definedName name="Z_4208BC9E_2AAB_4DAD_86BE_444012070AEC_.wvu.PrintArea" localSheetId="0" hidden="1">'FrontPage'!$B$1:$M$52</definedName>
  </definedNames>
  <calcPr fullCalcOnLoad="1"/>
</workbook>
</file>

<file path=xl/comments8.xml><?xml version="1.0" encoding="utf-8"?>
<comments xmlns="http://schemas.openxmlformats.org/spreadsheetml/2006/main">
  <authors>
    <author>Kelly, Frank (SPF&amp;P - KAS)</author>
  </authors>
  <commentList>
    <comment ref="K1" authorId="0">
      <text>
        <r>
          <rPr>
            <sz val="10"/>
            <rFont val="Arial"/>
            <family val="2"/>
          </rPr>
          <t>from Contact Details.mdb  Query-for-NDR-form</t>
        </r>
      </text>
    </comment>
  </commentList>
</comments>
</file>

<file path=xl/comments9.xml><?xml version="1.0" encoding="utf-8"?>
<comments xmlns="http://schemas.openxmlformats.org/spreadsheetml/2006/main">
  <authors>
    <author>kellyf</author>
  </authors>
  <commentList>
    <comment ref="A5" authorId="0">
      <text>
        <r>
          <rPr>
            <sz val="10"/>
            <rFont val="Arial"/>
            <family val="2"/>
          </rPr>
          <t>SELECT Convert(varchar(20),MainUnionNDR.yearcode)+Convert(varchar(20),MainUnionNDR.FormRef)+Convert(varchar(20),MainUnionNDR.authcode)+Convert(varchar(20),MainUnionNDR.rowRef)+Convert(varchar(20),MainUnionNDR.ColumnRef), MainUnionNDR.Data
FROM SD_LocalGovernmentFinance.dbo.AuthCodes AuthCodes, SD_LocalGovernmentFinance.dbo.ColRefs ColRefs, SD_LocalGovernmentFinance.dbo.MainUnionNDR MainUnionNDR, SD_LocalGovernmentFinance.dbo.RowRefs RowRefs
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((MainUnionNDR.YearCode=201213) AND (MainUnionNDR.FormRef='nndr3a') AND (MainUnionNDR.RowRef=$14) OR (MainUnionNDR.YearCode=201314) AND (MainUnionNDR.FormRef='nndr1') OR (MainUnionNDR.YearCode=201415) AND (MainUnionNDR.FormRef='nndr1') AND (MainUnionNDR.RowRef=$2) OR (MainUnionNDR.YearCode=201415) AND (MainUnionNDR.FormRef='nndr2'))
ORDER BY Convert(varchar(20),MainUnionNDR.yearcode)+Convert(varchar(20),MainUnionNDR.FormRef)+Convert(varchar(20),MainUnionNDR.authcode)+Convert(varchar(20),MainUnionNDR.rowRef)+Convert(varchar(20),MainUnionNDR.ColumnRef)</t>
        </r>
      </text>
    </comment>
  </commentList>
</comments>
</file>

<file path=xl/sharedStrings.xml><?xml version="1.0" encoding="utf-8"?>
<sst xmlns="http://schemas.openxmlformats.org/spreadsheetml/2006/main" count="3409" uniqueCount="3234">
  <si>
    <t>(on behalf of the Auditor General for Wales) *</t>
  </si>
  <si>
    <t>$14</t>
  </si>
  <si>
    <t>$2</t>
  </si>
  <si>
    <t>Rhondda Cynon Taf C.B.C.</t>
  </si>
  <si>
    <t>NDR3 audited</t>
  </si>
  <si>
    <t>NDR3 unaudited</t>
  </si>
  <si>
    <t>576447</t>
  </si>
  <si>
    <t>Lisa Case</t>
  </si>
  <si>
    <t>Vale of Glamorgan Council</t>
  </si>
  <si>
    <t>Penallta House</t>
  </si>
  <si>
    <t>Tredomen Park</t>
  </si>
  <si>
    <t>CF82 7PG</t>
  </si>
  <si>
    <t>Chris Barton</t>
  </si>
  <si>
    <t>Set this text and the text below to white</t>
  </si>
  <si>
    <t>Gwynedd</t>
  </si>
  <si>
    <t>Conwy</t>
  </si>
  <si>
    <t>Denbighshire</t>
  </si>
  <si>
    <t>Flintshire</t>
  </si>
  <si>
    <t>Wrexham</t>
  </si>
  <si>
    <t>Powys</t>
  </si>
  <si>
    <t>Ceredigion</t>
  </si>
  <si>
    <t>Pembrokeshire</t>
  </si>
  <si>
    <t>Carmarthenshire</t>
  </si>
  <si>
    <t>Swansea</t>
  </si>
  <si>
    <t>Bridgend</t>
  </si>
  <si>
    <t>Merthyr Tydfil</t>
  </si>
  <si>
    <t>Torfaen</t>
  </si>
  <si>
    <t>Newport</t>
  </si>
  <si>
    <t>Cardiff</t>
  </si>
  <si>
    <t>UACode</t>
  </si>
  <si>
    <t>UAName</t>
  </si>
  <si>
    <t>Reason for differences</t>
  </si>
  <si>
    <t>Cyngor Sir Ynys Môn</t>
  </si>
  <si>
    <t>Cyngor Gwynedd</t>
  </si>
  <si>
    <t>Conwy County Borough Council</t>
  </si>
  <si>
    <t>Denbighshire County Council</t>
  </si>
  <si>
    <t>Flintshire County Council</t>
  </si>
  <si>
    <t>Wrexham County Borough Council</t>
  </si>
  <si>
    <t>292803</t>
  </si>
  <si>
    <t>Powys County Council</t>
  </si>
  <si>
    <t>Ceredigion County Council</t>
  </si>
  <si>
    <t>Pembrokeshire County Council</t>
  </si>
  <si>
    <t>Carmarthenshire County Council</t>
  </si>
  <si>
    <t>228740</t>
  </si>
  <si>
    <t>City and County of Swansea</t>
  </si>
  <si>
    <t>Neath Port Talbot County Borough Council</t>
  </si>
  <si>
    <t>Bridgend County Borough Council</t>
  </si>
  <si>
    <t>The Vale of Glamorgan Council</t>
  </si>
  <si>
    <t>709310</t>
  </si>
  <si>
    <t>Rhondda, Cynon, Taff C.B.C.</t>
  </si>
  <si>
    <t>John Carpenter</t>
  </si>
  <si>
    <t>carpewj@caerphilly.gov.uk</t>
  </si>
  <si>
    <t>Merthyr Tydfil County Borough Council</t>
  </si>
  <si>
    <t>David Elias</t>
  </si>
  <si>
    <t>dave.elias@blaenau-gwent.gov.uk</t>
  </si>
  <si>
    <t>Caerphilly County Borough Council</t>
  </si>
  <si>
    <t>863421</t>
  </si>
  <si>
    <t>Sharon Lear</t>
  </si>
  <si>
    <t>sharon.lear@torfaen.gov.uk</t>
  </si>
  <si>
    <t>Blaenau Gwent County Borough Council</t>
  </si>
  <si>
    <t>355208</t>
  </si>
  <si>
    <t>Torfaen County Borough Council</t>
  </si>
  <si>
    <t>766333</t>
  </si>
  <si>
    <t>Monmouthshire County Council</t>
  </si>
  <si>
    <t>Newport City Council</t>
  </si>
  <si>
    <t>The City and County of Cardiff</t>
  </si>
  <si>
    <t>FormRef</t>
  </si>
  <si>
    <t>RowRef</t>
  </si>
  <si>
    <t>ColumnRef</t>
  </si>
  <si>
    <t>Data</t>
  </si>
  <si>
    <t>YearCode</t>
  </si>
  <si>
    <t>AuthCode</t>
  </si>
  <si>
    <t xml:space="preserve">If the actual difference is less than £10,000  - then go to the next test </t>
  </si>
  <si>
    <t xml:space="preserve">If the actual difference is less than £1,000  - then go to the next test </t>
  </si>
  <si>
    <t xml:space="preserve">If the actual difference is less than £25,000  - then go to the next test </t>
  </si>
  <si>
    <t>Billing Authorities only</t>
  </si>
  <si>
    <t>Authority Details</t>
  </si>
  <si>
    <t>Index</t>
  </si>
  <si>
    <t>Llangefni</t>
  </si>
  <si>
    <t>Ynys Môn</t>
  </si>
  <si>
    <t>LL77 7TW</t>
  </si>
  <si>
    <t>Swyddfa'r Cyngor</t>
  </si>
  <si>
    <t>Caernarfon</t>
  </si>
  <si>
    <t>LL55 1SH</t>
  </si>
  <si>
    <t>Bodlondeb</t>
  </si>
  <si>
    <t>Bangor Road</t>
  </si>
  <si>
    <t>LL32 8DU</t>
  </si>
  <si>
    <t>Wynnstay Road</t>
  </si>
  <si>
    <t>Ruthin</t>
  </si>
  <si>
    <t>County Hall</t>
  </si>
  <si>
    <t>Mold</t>
  </si>
  <si>
    <t>CH7 6NB</t>
  </si>
  <si>
    <t>Lambpit Street</t>
  </si>
  <si>
    <t>Llandrindod Wells</t>
  </si>
  <si>
    <t>LD1 5LG</t>
  </si>
  <si>
    <t>Aberystwyth</t>
  </si>
  <si>
    <t>Haverfordwest</t>
  </si>
  <si>
    <t>SA61 1TP</t>
  </si>
  <si>
    <t>Carmarthen</t>
  </si>
  <si>
    <t>SA31 1JP</t>
  </si>
  <si>
    <t>Oystermouth Road</t>
  </si>
  <si>
    <t>SA1 3SN</t>
  </si>
  <si>
    <t>Civic Centre</t>
  </si>
  <si>
    <t>Port Talbot</t>
  </si>
  <si>
    <t>SA13 1PJ</t>
  </si>
  <si>
    <t>PO Box 4</t>
  </si>
  <si>
    <t>Civic Offices</t>
  </si>
  <si>
    <t>Angel Street</t>
  </si>
  <si>
    <t>CF31 1LX</t>
  </si>
  <si>
    <t>Holton Road</t>
  </si>
  <si>
    <t>Barry</t>
  </si>
  <si>
    <t>CF63 4RU</t>
  </si>
  <si>
    <t>Bronwydd</t>
  </si>
  <si>
    <t>Porth</t>
  </si>
  <si>
    <t>Rhondda</t>
  </si>
  <si>
    <t>CF39 9DL</t>
  </si>
  <si>
    <t>Castle Street</t>
  </si>
  <si>
    <t>CF47 8AN</t>
  </si>
  <si>
    <t>Ystrad Mynach</t>
  </si>
  <si>
    <t>Municipal Offices</t>
  </si>
  <si>
    <t>Ebbw Vale</t>
  </si>
  <si>
    <t>NP3 6XB</t>
  </si>
  <si>
    <t>Pontypool</t>
  </si>
  <si>
    <t>NP4 6YB</t>
  </si>
  <si>
    <t>NP20 4UR</t>
  </si>
  <si>
    <t>Atlantic Wharf</t>
  </si>
  <si>
    <t>CF1 5UW</t>
  </si>
  <si>
    <t>Cardiff County Council</t>
  </si>
  <si>
    <t>£ pounds</t>
  </si>
  <si>
    <t>net amounts in respect of previous years</t>
  </si>
  <si>
    <t>Signature of Chief Financial Officer:</t>
  </si>
  <si>
    <t>Date:</t>
  </si>
  <si>
    <t>Certificate of Chief Financial Officer</t>
  </si>
  <si>
    <t>Validation checks</t>
  </si>
  <si>
    <t>please explain the reason for the change in the box on the right</t>
  </si>
  <si>
    <t>If the blue boxes are empty then your form has passed our validation checks.</t>
  </si>
  <si>
    <t xml:space="preserve">If you see the message  #DIV/0!  in any blue box please provide an explanation </t>
  </si>
  <si>
    <t>If the difference is less £500,000 then no explanation is required</t>
  </si>
  <si>
    <t>please explain the above 20% increase in arrears</t>
  </si>
  <si>
    <t>(tolerance plus or minus 50%)</t>
  </si>
  <si>
    <t>(tolerance plus or minus 20%)</t>
  </si>
  <si>
    <t>If the blue box contains an X</t>
  </si>
  <si>
    <t>NNDR1</t>
  </si>
  <si>
    <t>NNDR3A</t>
  </si>
  <si>
    <t>Part 2  - Calculation of Contribution to the pool</t>
  </si>
  <si>
    <t xml:space="preserve"> and mandatory relief  (see notes 8 and 9)  (from Part 1, line 13)</t>
  </si>
  <si>
    <t>Line 17</t>
  </si>
  <si>
    <t>Line 18</t>
  </si>
  <si>
    <t>Line 23, Net Yield</t>
  </si>
  <si>
    <t>Line 25, Losses in collection</t>
  </si>
  <si>
    <t>Line 26, Refund of overpayments</t>
  </si>
  <si>
    <t>Line 1, Gross Rates Payable</t>
  </si>
  <si>
    <t>Line 5</t>
  </si>
  <si>
    <t>Line 14</t>
  </si>
  <si>
    <t>Line 9, in respect of current year</t>
  </si>
  <si>
    <t>Line 11, in respect of current year</t>
  </si>
  <si>
    <t>Line 6.5</t>
  </si>
  <si>
    <t>Test 3:  Measure of the proportion of losses in collection to net yield  (tolerance 6%)</t>
  </si>
  <si>
    <t>Test 4:  Measure of the proportion of refund of overpayments to net yield  (tolerance 2%)</t>
  </si>
  <si>
    <t>Part 2</t>
  </si>
  <si>
    <t>Part 1</t>
  </si>
  <si>
    <t>Test 11:  Check percentage increase in Estimated gross arrears of all non-domestic rates</t>
  </si>
  <si>
    <t>DISCRETIONARY RELIEF</t>
  </si>
  <si>
    <t>LOSSES IN COLLECTION</t>
  </si>
  <si>
    <t>GROSS RATES PAYABLE</t>
  </si>
  <si>
    <t>MANDATORY RELIEFS</t>
  </si>
  <si>
    <t>REFUND OF OVERPAYMENTS</t>
  </si>
  <si>
    <t>ARREARS</t>
  </si>
  <si>
    <t>Please select your authority</t>
  </si>
  <si>
    <t>Test 1:  Compares Discretionary relief for Charities on NDR3 with NDR1 line 11</t>
  </si>
  <si>
    <t>Test 2:  Compares Discretionary Relief for non-profit making bodies on NDR3 with NDR1 line 13</t>
  </si>
  <si>
    <t>AuthorityName</t>
  </si>
  <si>
    <t>Address1</t>
  </si>
  <si>
    <t>Address2</t>
  </si>
  <si>
    <t>Address3</t>
  </si>
  <si>
    <t>Address4</t>
  </si>
  <si>
    <t>Postcode</t>
  </si>
  <si>
    <t>NDRName</t>
  </si>
  <si>
    <t>NDRSTDCode</t>
  </si>
  <si>
    <t>NDRNumber</t>
  </si>
  <si>
    <t>NDREmail</t>
  </si>
  <si>
    <t>Swyddfeydd y Cyngor</t>
  </si>
  <si>
    <t>Stryd y Jêl</t>
  </si>
  <si>
    <t>LL15 1YN</t>
  </si>
  <si>
    <t>LL11 1AR</t>
  </si>
  <si>
    <t>Matthew Phillips</t>
  </si>
  <si>
    <t>680746</t>
  </si>
  <si>
    <t>matthew.d.phillips@rhondda-cynon-taff.gov.uk</t>
  </si>
  <si>
    <t>Monmouthshire</t>
  </si>
  <si>
    <t>CFOName</t>
  </si>
  <si>
    <t>SQL</t>
  </si>
  <si>
    <t>Year</t>
  </si>
  <si>
    <t>Line 8.5 plus 8.6</t>
  </si>
  <si>
    <t/>
  </si>
  <si>
    <t>PLEASE DO NOT DELETE</t>
  </si>
  <si>
    <t>Form Design</t>
  </si>
  <si>
    <t>Validation</t>
  </si>
  <si>
    <t>Documentation</t>
  </si>
  <si>
    <t>General Comments</t>
  </si>
  <si>
    <t>Survey Response Burden</t>
  </si>
  <si>
    <t>Please enter the time it has taken you (and any colleagues) to prepare and send the return.</t>
  </si>
  <si>
    <t>Please only include time spent on activities to prepare and send this return, such as:</t>
  </si>
  <si>
    <t>Hours taken</t>
  </si>
  <si>
    <t>Please feel free to add any comments</t>
  </si>
  <si>
    <t>Set all text outside the box to grey</t>
  </si>
  <si>
    <t>Set text outside the box to grey</t>
  </si>
  <si>
    <t>The information on this form must be submitted to the Welsh Government under Schedule 8 of the Local Government Finance Act 1988</t>
  </si>
  <si>
    <t>Paul Olsen</t>
  </si>
  <si>
    <t xml:space="preserve">     - is not in accordance with the relevant terms and conditions.</t>
  </si>
  <si>
    <t xml:space="preserve">     - is not fairly stated; and</t>
  </si>
  <si>
    <t>*Delete as necessary</t>
  </si>
  <si>
    <t>I / we have concluded that nothing has come to our attention to indicate that the claim or return:</t>
  </si>
  <si>
    <t>Signature:</t>
  </si>
  <si>
    <t>Name (block capitals):</t>
  </si>
  <si>
    <t>Protect and hide before issue</t>
  </si>
  <si>
    <t>updated on:</t>
  </si>
  <si>
    <t>year</t>
  </si>
  <si>
    <t>-&gt;</t>
  </si>
  <si>
    <t>NNDR3A'</t>
  </si>
  <si>
    <t>NNDR1'</t>
  </si>
  <si>
    <t>NNDR2'</t>
  </si>
  <si>
    <t>1st Floor</t>
  </si>
  <si>
    <t>Lisa.Case@Wrexham.gov.uk</t>
  </si>
  <si>
    <t>Andrew Griffiths</t>
  </si>
  <si>
    <t>andrew.griffiths@powys.gov.uk</t>
  </si>
  <si>
    <t>Canolfan Rheidol, Rhodfa Padarn</t>
  </si>
  <si>
    <t>Llanbadarn Fawr,</t>
  </si>
  <si>
    <t>SY23 3UE</t>
  </si>
  <si>
    <t>633163</t>
  </si>
  <si>
    <t>635890</t>
  </si>
  <si>
    <t>763634</t>
  </si>
  <si>
    <t>Rhadyr</t>
  </si>
  <si>
    <t>Usk</t>
  </si>
  <si>
    <t>NP15 1GA</t>
  </si>
  <si>
    <t>851340</t>
  </si>
  <si>
    <t>Addresses:</t>
  </si>
  <si>
    <t>MEMORANDUM ITEMS</t>
  </si>
  <si>
    <t>Query-for-NDR-form</t>
  </si>
  <si>
    <t>NDR2</t>
  </si>
  <si>
    <t>check for NDR2</t>
  </si>
  <si>
    <t>NDR2, line 14 total</t>
  </si>
  <si>
    <t>NDR2, line 6 total</t>
  </si>
  <si>
    <t>NDR2, line 7 total</t>
  </si>
  <si>
    <t>NDR2, line 8 total</t>
  </si>
  <si>
    <t>NDR2, line 9.12 and 9.2 total</t>
  </si>
  <si>
    <t>NDR2, line 10 total</t>
  </si>
  <si>
    <t>NDR2, line 11 total</t>
  </si>
  <si>
    <t>NDR1</t>
  </si>
  <si>
    <t>Vanessa Young</t>
  </si>
  <si>
    <t>Chris Moore</t>
  </si>
  <si>
    <t>Gary Ferguson</t>
  </si>
  <si>
    <t>Jonathan Haswell</t>
  </si>
  <si>
    <t>Heidi Morrison</t>
  </si>
  <si>
    <t>heidi.morrison@pembrokeshire.gov.uk</t>
  </si>
  <si>
    <t>Christopher Lee</t>
  </si>
  <si>
    <t>E-mail:</t>
  </si>
  <si>
    <t>2014-15</t>
  </si>
  <si>
    <t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t>
  </si>
  <si>
    <t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t>
  </si>
  <si>
    <t>2</t>
  </si>
  <si>
    <t>4</t>
  </si>
  <si>
    <t>5</t>
  </si>
  <si>
    <t>7</t>
  </si>
  <si>
    <t>8</t>
  </si>
  <si>
    <t>11</t>
  </si>
  <si>
    <t>13</t>
  </si>
  <si>
    <t>827463</t>
  </si>
  <si>
    <t>764551</t>
  </si>
  <si>
    <t>643349</t>
  </si>
  <si>
    <t>20871320</t>
  </si>
  <si>
    <t>Test 7:  Compares reductions under s43(5)(6b) (community amateur sports clubs)  NDR3 with NDR1</t>
  </si>
  <si>
    <t>Test 9:  Compares reductions under s44a (Partly occupied premises) NDR3 and NDR1</t>
  </si>
  <si>
    <t>Test 10:  Compares reductions under s45 (empty premises) NDR3 and NDR1</t>
  </si>
  <si>
    <t>Test 6:  Compares reductions under s43(5)(6)(a) (charitable occupation), NDR3 with NDR1</t>
  </si>
  <si>
    <t>Test 8:  Compares reductions under s43(6a) (rural businesses)  NDR3 with NDR1</t>
  </si>
  <si>
    <t>YEAR</t>
  </si>
  <si>
    <t>WALES</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</si>
  <si>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</si>
  <si>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</si>
  <si>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</si>
  <si>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</si>
  <si>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</si>
  <si>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</si>
  <si>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</si>
  <si>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</si>
  <si>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</si>
  <si>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</si>
  <si>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</si>
  <si>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</si>
  <si>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</si>
  <si>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</si>
  <si>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</si>
  <si>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</si>
  <si>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</si>
  <si>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</si>
  <si>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</si>
  <si>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</si>
  <si>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</si>
  <si>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</si>
  <si>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</si>
  <si>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</si>
  <si>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2015-16</t>
  </si>
  <si>
    <t>Any large % changes in reliefs between NDR3 and NDR1 need to be explained in the relevant boxes next to the test.</t>
  </si>
  <si>
    <t>Susan Plumb</t>
  </si>
  <si>
    <t>ALL</t>
  </si>
  <si>
    <t>.1</t>
  </si>
  <si>
    <t>14</t>
  </si>
  <si>
    <t>6.1</t>
  </si>
  <si>
    <t>6.2</t>
  </si>
  <si>
    <t>17</t>
  </si>
  <si>
    <t>Stephen Johnson</t>
  </si>
  <si>
    <t>Carys Lord</t>
  </si>
  <si>
    <t>Dominic.Lewis@newport.gov.uk; laura.campbell@newport.gov.uk</t>
  </si>
  <si>
    <t>in respect of this current year</t>
  </si>
  <si>
    <t>01248</t>
  </si>
  <si>
    <t>01286</t>
  </si>
  <si>
    <t>01492</t>
  </si>
  <si>
    <t>01824</t>
  </si>
  <si>
    <t>01352</t>
  </si>
  <si>
    <t>01978</t>
  </si>
  <si>
    <t>01597</t>
  </si>
  <si>
    <t>01970</t>
  </si>
  <si>
    <t>01437</t>
  </si>
  <si>
    <t>01792</t>
  </si>
  <si>
    <t>01639</t>
  </si>
  <si>
    <t>01656</t>
  </si>
  <si>
    <t>01446</t>
  </si>
  <si>
    <t>01443</t>
  </si>
  <si>
    <t>01685</t>
  </si>
  <si>
    <t>01495</t>
  </si>
  <si>
    <t>01633</t>
  </si>
  <si>
    <t>029</t>
  </si>
  <si>
    <t>2016-17</t>
  </si>
  <si>
    <t>R Marc Jones</t>
  </si>
  <si>
    <t>752048</t>
  </si>
  <si>
    <t>682841</t>
  </si>
  <si>
    <t>201617</t>
  </si>
  <si>
    <t>2017-18</t>
  </si>
  <si>
    <t>qryUnion_All_Data_USED_FOR_NDR3_POPULATION</t>
  </si>
  <si>
    <t>For Welsh Government Administration use only</t>
  </si>
  <si>
    <t>A</t>
  </si>
  <si>
    <t>B</t>
  </si>
  <si>
    <t>C</t>
  </si>
  <si>
    <t>D</t>
  </si>
  <si>
    <t>E</t>
  </si>
  <si>
    <t>F</t>
  </si>
  <si>
    <t>G</t>
  </si>
  <si>
    <t>H</t>
  </si>
  <si>
    <t>I</t>
  </si>
  <si>
    <t>J</t>
  </si>
  <si>
    <t>K</t>
  </si>
  <si>
    <t>L</t>
  </si>
  <si>
    <t>M</t>
  </si>
  <si>
    <t>N</t>
  </si>
  <si>
    <t>O</t>
  </si>
  <si>
    <t>P</t>
  </si>
  <si>
    <t>Q</t>
  </si>
  <si>
    <t>R</t>
  </si>
  <si>
    <t>S</t>
  </si>
  <si>
    <t>T</t>
  </si>
  <si>
    <t>U</t>
  </si>
  <si>
    <t>V</t>
  </si>
  <si>
    <t>W</t>
  </si>
  <si>
    <t>Y</t>
  </si>
  <si>
    <t>Z</t>
  </si>
  <si>
    <t>AA</t>
  </si>
  <si>
    <t>AB</t>
  </si>
  <si>
    <t>Page 1</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</si>
  <si>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</si>
  <si>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</si>
  <si>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</si>
  <si>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</si>
  <si>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</si>
  <si>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</si>
  <si>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</si>
  <si>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</si>
  <si>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</si>
  <si>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</si>
  <si>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</si>
  <si>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</si>
  <si>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</si>
  <si>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</si>
  <si>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</si>
  <si>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</si>
  <si>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</si>
  <si>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</si>
  <si>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</si>
  <si>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</si>
  <si>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</si>
  <si>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</si>
  <si>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</si>
  <si>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</si>
  <si>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</si>
  <si>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</si>
  <si>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</si>
  <si>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</si>
  <si>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</si>
  <si>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</si>
  <si>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</si>
  <si>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</si>
  <si>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</si>
  <si>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</si>
  <si>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</si>
  <si>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</si>
  <si>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</si>
  <si>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</si>
  <si>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</si>
  <si>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</si>
  <si>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</si>
  <si>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</si>
  <si>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</si>
  <si>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</si>
  <si>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</si>
  <si>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</si>
  <si>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</si>
  <si>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</si>
  <si>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</si>
  <si>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</si>
  <si>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</si>
  <si>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</si>
  <si>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</si>
  <si>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</si>
  <si>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</si>
  <si>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</si>
  <si>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</si>
  <si>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</si>
  <si>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</si>
  <si>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</si>
  <si>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</si>
  <si>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</si>
  <si>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</si>
  <si>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</si>
  <si>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</si>
  <si>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</si>
  <si>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</si>
  <si>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</si>
  <si>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</si>
  <si>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</si>
  <si>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</si>
  <si>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</si>
  <si>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ndrformsinbox@gov.wales</t>
  </si>
  <si>
    <t>2018-19</t>
  </si>
  <si>
    <t>Julian Morgans</t>
  </si>
  <si>
    <t>julian.morgans@swansea.gov.uk</t>
  </si>
  <si>
    <t>Helen Rodgers</t>
  </si>
  <si>
    <t>helen.rodgers@bridgend.gov.uk;  ctaxen@bridgend.gov.uk</t>
  </si>
  <si>
    <t>Paul Russell</t>
  </si>
  <si>
    <t>PRussell@valeofglamorgan.gov.uk</t>
  </si>
  <si>
    <t>Total transitional relief given within the current financial year</t>
  </si>
  <si>
    <t>Transitional relief prior year adjustments made this financial year</t>
  </si>
  <si>
    <t>Gross rates payable</t>
  </si>
  <si>
    <t>Transitional relief</t>
  </si>
  <si>
    <t>in respect of previous years</t>
  </si>
  <si>
    <t>Reductions under s43 (small business relief excluding Post Offices) this current year</t>
  </si>
  <si>
    <t>Reductions under s43 (Post Office element) in respect of this current year</t>
  </si>
  <si>
    <t>Date of latest information taken into account</t>
  </si>
  <si>
    <t>Net yield (line 16 minus lines 17 to 22)</t>
  </si>
  <si>
    <t xml:space="preserve">Losses in collection Yield lost in respect of bad debts written off and </t>
  </si>
  <si>
    <t>Refund of overpayments  Interest on repayments</t>
  </si>
  <si>
    <t>doubtful debts for which provision should be made</t>
  </si>
  <si>
    <t xml:space="preserve">The Welsh Government are monitoring the burden of completing this data collection form. </t>
  </si>
  <si>
    <t>2019-20</t>
  </si>
  <si>
    <t>edwardbleddynjones@gwynedd.llyw.cymru</t>
  </si>
  <si>
    <t>Paul Barnes</t>
  </si>
  <si>
    <t>712660</t>
  </si>
  <si>
    <t>paul.barnes@denbighshire.gov.uk</t>
  </si>
  <si>
    <t>Vicki Hankin</t>
  </si>
  <si>
    <t>Ann Thomas</t>
  </si>
  <si>
    <t>01544</t>
  </si>
  <si>
    <t>AnThomas@Carmarthenshire.gov.uk</t>
  </si>
  <si>
    <t>Ben Smith</t>
  </si>
  <si>
    <t>Godfrey Road</t>
  </si>
  <si>
    <t>Sally Ormiston</t>
  </si>
  <si>
    <t>18/01/2019</t>
  </si>
  <si>
    <t>Reductions under:</t>
  </si>
  <si>
    <t>s47(1) and s47(5B) (community amateur sports clubs)</t>
  </si>
  <si>
    <t>s47(5B) inserted by s69(6) of Localism Act 2011 (non profit-making bodies)</t>
  </si>
  <si>
    <t>s47(3)(a) (rural businesses)</t>
  </si>
  <si>
    <t>s49 (hardship)</t>
  </si>
  <si>
    <t>regulation 5 of S.I. 1991 No. 141 (charges on property)</t>
  </si>
  <si>
    <t>s47(5B) inserted by s69(6) of Localism Act 2011 (charitable occupation)</t>
  </si>
  <si>
    <t>201920NNDR15121.1</t>
  </si>
  <si>
    <t>201920NNDR15141.1</t>
  </si>
  <si>
    <t>201920NNDR15161.1</t>
  </si>
  <si>
    <t>201920NNDR15181.1</t>
  </si>
  <si>
    <t>201920NNDR15201.1</t>
  </si>
  <si>
    <t>201920NNDR15221.1</t>
  </si>
  <si>
    <t>201920NNDR15241.1</t>
  </si>
  <si>
    <t>201920NNDR15261.1</t>
  </si>
  <si>
    <t>201920NNDR15281.1</t>
  </si>
  <si>
    <t>201920NNDR15301.1</t>
  </si>
  <si>
    <t>201920NNDR15321.1</t>
  </si>
  <si>
    <t>201920NNDR15341.1</t>
  </si>
  <si>
    <t>201920NNDR15361.1</t>
  </si>
  <si>
    <t>201920NNDR15381.1</t>
  </si>
  <si>
    <t>201920NNDR15401.1</t>
  </si>
  <si>
    <t>201920NNDR15421.1</t>
  </si>
  <si>
    <t>201920NNDR15441.1</t>
  </si>
  <si>
    <t>201920NNDR15451.1</t>
  </si>
  <si>
    <t>201920NNDR15461.1</t>
  </si>
  <si>
    <t>201920NNDR15481.1</t>
  </si>
  <si>
    <t>201920NNDR15501.1</t>
  </si>
  <si>
    <t>201920NNDR15521.1</t>
  </si>
  <si>
    <t>201920NNDR15961.1</t>
  </si>
  <si>
    <t>201920NNDR15122.1</t>
  </si>
  <si>
    <t>201920NNDR15142.1</t>
  </si>
  <si>
    <t>201920NNDR15162.1</t>
  </si>
  <si>
    <t>201920NNDR15182.1</t>
  </si>
  <si>
    <t>201920NNDR15202.1</t>
  </si>
  <si>
    <t>201920NNDR15222.1</t>
  </si>
  <si>
    <t>201920NNDR15242.1</t>
  </si>
  <si>
    <t>201920NNDR15262.1</t>
  </si>
  <si>
    <t>201920NNDR15282.1</t>
  </si>
  <si>
    <t>201920NNDR15302.1</t>
  </si>
  <si>
    <t>201920NNDR15322.1</t>
  </si>
  <si>
    <t>201920NNDR15342.1</t>
  </si>
  <si>
    <t>201920NNDR15362.1</t>
  </si>
  <si>
    <t>201920NNDR15382.1</t>
  </si>
  <si>
    <t>201920NNDR15402.1</t>
  </si>
  <si>
    <t>201920NNDR15422.1</t>
  </si>
  <si>
    <t>201920NNDR15442.1</t>
  </si>
  <si>
    <t>201920NNDR15452.1</t>
  </si>
  <si>
    <t>201920NNDR15462.1</t>
  </si>
  <si>
    <t>201920NNDR15482.1</t>
  </si>
  <si>
    <t>201920NNDR15502.1</t>
  </si>
  <si>
    <t>201920NNDR15522.1</t>
  </si>
  <si>
    <t>201920NNDR15962.1</t>
  </si>
  <si>
    <t>201920NNDR15123.1</t>
  </si>
  <si>
    <t>201920NNDR15143.1</t>
  </si>
  <si>
    <t>201920NNDR15163.1</t>
  </si>
  <si>
    <t>201920NNDR15183.1</t>
  </si>
  <si>
    <t>201920NNDR15203.1</t>
  </si>
  <si>
    <t>201920NNDR15223.1</t>
  </si>
  <si>
    <t>201920NNDR15243.1</t>
  </si>
  <si>
    <t>201920NNDR15263.1</t>
  </si>
  <si>
    <t>201920NNDR15283.1</t>
  </si>
  <si>
    <t>201920NNDR15303.1</t>
  </si>
  <si>
    <t>201920NNDR15323.1</t>
  </si>
  <si>
    <t>201920NNDR15343.1</t>
  </si>
  <si>
    <t>201920NNDR15363.1</t>
  </si>
  <si>
    <t>201920NNDR15383.1</t>
  </si>
  <si>
    <t>201920NNDR15403.1</t>
  </si>
  <si>
    <t>201920NNDR15423.1</t>
  </si>
  <si>
    <t>201920NNDR15443.1</t>
  </si>
  <si>
    <t>201920NNDR15453.1</t>
  </si>
  <si>
    <t>201920NNDR15463.1</t>
  </si>
  <si>
    <t>201920NNDR15483.1</t>
  </si>
  <si>
    <t>201920NNDR15503.1</t>
  </si>
  <si>
    <t>201920NNDR15523.1</t>
  </si>
  <si>
    <t>201920NNDR15963.1</t>
  </si>
  <si>
    <t>201920NNDR15124.1</t>
  </si>
  <si>
    <t>201920NNDR15144.1</t>
  </si>
  <si>
    <t>201920NNDR15164.1</t>
  </si>
  <si>
    <t>201920NNDR15184.1</t>
  </si>
  <si>
    <t>201920NNDR15204.1</t>
  </si>
  <si>
    <t>201920NNDR15224.1</t>
  </si>
  <si>
    <t>201920NNDR15244.1</t>
  </si>
  <si>
    <t>201920NNDR15264.1</t>
  </si>
  <si>
    <t>201920NNDR15284.1</t>
  </si>
  <si>
    <t>201920NNDR15304.1</t>
  </si>
  <si>
    <t>201920NNDR15324.1</t>
  </si>
  <si>
    <t>201920NNDR15344.1</t>
  </si>
  <si>
    <t>201920NNDR15364.1</t>
  </si>
  <si>
    <t>201920NNDR15384.1</t>
  </si>
  <si>
    <t>201920NNDR15404.1</t>
  </si>
  <si>
    <t>201920NNDR15424.1</t>
  </si>
  <si>
    <t>201920NNDR15444.1</t>
  </si>
  <si>
    <t>201920NNDR15454.1</t>
  </si>
  <si>
    <t>201920NNDR15464.1</t>
  </si>
  <si>
    <t>201920NNDR15484.1</t>
  </si>
  <si>
    <t>201920NNDR15504.1</t>
  </si>
  <si>
    <t>201920NNDR15524.1</t>
  </si>
  <si>
    <t>201920NNDR15964.1</t>
  </si>
  <si>
    <t>201920NNDR15125.1</t>
  </si>
  <si>
    <t>201920NNDR15145.1</t>
  </si>
  <si>
    <t>201920NNDR15165.1</t>
  </si>
  <si>
    <t>201920NNDR15185.1</t>
  </si>
  <si>
    <t>201920NNDR15205.1</t>
  </si>
  <si>
    <t>201920NNDR15225.1</t>
  </si>
  <si>
    <t>201920NNDR15245.1</t>
  </si>
  <si>
    <t>201920NNDR15265.1</t>
  </si>
  <si>
    <t>201920NNDR15285.1</t>
  </si>
  <si>
    <t>201920NNDR15305.1</t>
  </si>
  <si>
    <t>201920NNDR15325.1</t>
  </si>
  <si>
    <t>201920NNDR15345.1</t>
  </si>
  <si>
    <t>201920NNDR15365.1</t>
  </si>
  <si>
    <t>201920NNDR15385.1</t>
  </si>
  <si>
    <t>201920NNDR15405.1</t>
  </si>
  <si>
    <t>201920NNDR15425.1</t>
  </si>
  <si>
    <t>201920NNDR15445.1</t>
  </si>
  <si>
    <t>201920NNDR15455.1</t>
  </si>
  <si>
    <t>201920NNDR15465.1</t>
  </si>
  <si>
    <t>201920NNDR15485.1</t>
  </si>
  <si>
    <t>201920NNDR15505.1</t>
  </si>
  <si>
    <t>201920NNDR15525.1</t>
  </si>
  <si>
    <t>201920NNDR15965.1</t>
  </si>
  <si>
    <t>201920NNDR15126.1.1</t>
  </si>
  <si>
    <t>201920NNDR15146.1.1</t>
  </si>
  <si>
    <t>201920NNDR15166.1.1</t>
  </si>
  <si>
    <t>201920NNDR15186.1.1</t>
  </si>
  <si>
    <t>201920NNDR15206.1.1</t>
  </si>
  <si>
    <t>201920NNDR15226.1.1</t>
  </si>
  <si>
    <t>201920NNDR15246.1.1</t>
  </si>
  <si>
    <t>201920NNDR15266.1.1</t>
  </si>
  <si>
    <t>201920NNDR15286.1.1</t>
  </si>
  <si>
    <t>201920NNDR15306.1.1</t>
  </si>
  <si>
    <t>201920NNDR15326.1.1</t>
  </si>
  <si>
    <t>201920NNDR15346.1.1</t>
  </si>
  <si>
    <t>201920NNDR15366.1.1</t>
  </si>
  <si>
    <t>201920NNDR15386.1.1</t>
  </si>
  <si>
    <t>201920NNDR15406.1.1</t>
  </si>
  <si>
    <t>201920NNDR15426.1.1</t>
  </si>
  <si>
    <t>201920NNDR15446.1.1</t>
  </si>
  <si>
    <t>201920NNDR15456.1.1</t>
  </si>
  <si>
    <t>201920NNDR15466.1.1</t>
  </si>
  <si>
    <t>201920NNDR15486.1.1</t>
  </si>
  <si>
    <t>201920NNDR15506.1.1</t>
  </si>
  <si>
    <t>201920NNDR15526.1.1</t>
  </si>
  <si>
    <t>201920NNDR15966.1.1</t>
  </si>
  <si>
    <t>201920NNDR15126.2.1</t>
  </si>
  <si>
    <t>201920NNDR15146.2.1</t>
  </si>
  <si>
    <t>201920NNDR15166.2.1</t>
  </si>
  <si>
    <t>201920NNDR15186.2.1</t>
  </si>
  <si>
    <t>201920NNDR15206.2.1</t>
  </si>
  <si>
    <t>201920NNDR15226.2.1</t>
  </si>
  <si>
    <t>201920NNDR15246.2.1</t>
  </si>
  <si>
    <t>201920NNDR15266.2.1</t>
  </si>
  <si>
    <t>201920NNDR15286.2.1</t>
  </si>
  <si>
    <t>201920NNDR15306.2.1</t>
  </si>
  <si>
    <t>201920NNDR15326.2.1</t>
  </si>
  <si>
    <t>201920NNDR15346.2.1</t>
  </si>
  <si>
    <t>201920NNDR15366.2.1</t>
  </si>
  <si>
    <t>201920NNDR15386.2.1</t>
  </si>
  <si>
    <t>201920NNDR15406.2.1</t>
  </si>
  <si>
    <t>201920NNDR15426.2.1</t>
  </si>
  <si>
    <t>201920NNDR15446.2.1</t>
  </si>
  <si>
    <t>201920NNDR15456.2.1</t>
  </si>
  <si>
    <t>201920NNDR15466.2.1</t>
  </si>
  <si>
    <t>201920NNDR15486.2.1</t>
  </si>
  <si>
    <t>201920NNDR15506.2.1</t>
  </si>
  <si>
    <t>201920NNDR15526.2.1</t>
  </si>
  <si>
    <t>201920NNDR15966.2.1</t>
  </si>
  <si>
    <t>201920NNDR15127.1</t>
  </si>
  <si>
    <t>201920NNDR15147.1</t>
  </si>
  <si>
    <t>201920NNDR15167.1</t>
  </si>
  <si>
    <t>201920NNDR15187.1</t>
  </si>
  <si>
    <t>201920NNDR15207.1</t>
  </si>
  <si>
    <t>201920NNDR15227.1</t>
  </si>
  <si>
    <t>201920NNDR15247.1</t>
  </si>
  <si>
    <t>201920NNDR15267.1</t>
  </si>
  <si>
    <t>201920NNDR15287.1</t>
  </si>
  <si>
    <t>201920NNDR15307.1</t>
  </si>
  <si>
    <t>201920NNDR15327.1</t>
  </si>
  <si>
    <t>201920NNDR15347.1</t>
  </si>
  <si>
    <t>201920NNDR15367.1</t>
  </si>
  <si>
    <t>201920NNDR15387.1</t>
  </si>
  <si>
    <t>201920NNDR15407.1</t>
  </si>
  <si>
    <t>201920NNDR15427.1</t>
  </si>
  <si>
    <t>201920NNDR15447.1</t>
  </si>
  <si>
    <t>201920NNDR15457.1</t>
  </si>
  <si>
    <t>201920NNDR15467.1</t>
  </si>
  <si>
    <t>201920NNDR15487.1</t>
  </si>
  <si>
    <t>201920NNDR15507.1</t>
  </si>
  <si>
    <t>201920NNDR15527.1</t>
  </si>
  <si>
    <t>201920NNDR15967.1</t>
  </si>
  <si>
    <t>201920NNDR15128.1</t>
  </si>
  <si>
    <t>201920NNDR15148.1</t>
  </si>
  <si>
    <t>201920NNDR15168.1</t>
  </si>
  <si>
    <t>201920NNDR15188.1</t>
  </si>
  <si>
    <t>201920NNDR15208.1</t>
  </si>
  <si>
    <t>201920NNDR15228.1</t>
  </si>
  <si>
    <t>201920NNDR15248.1</t>
  </si>
  <si>
    <t>201920NNDR15268.1</t>
  </si>
  <si>
    <t>201920NNDR15288.1</t>
  </si>
  <si>
    <t>201920NNDR15308.1</t>
  </si>
  <si>
    <t>201920NNDR15328.1</t>
  </si>
  <si>
    <t>201920NNDR15348.1</t>
  </si>
  <si>
    <t>201920NNDR15368.1</t>
  </si>
  <si>
    <t>201920NNDR15388.1</t>
  </si>
  <si>
    <t>201920NNDR15408.1</t>
  </si>
  <si>
    <t>201920NNDR15428.1</t>
  </si>
  <si>
    <t>201920NNDR15448.1</t>
  </si>
  <si>
    <t>201920NNDR15458.1</t>
  </si>
  <si>
    <t>201920NNDR15468.1</t>
  </si>
  <si>
    <t>201920NNDR15488.1</t>
  </si>
  <si>
    <t>201920NNDR15508.1</t>
  </si>
  <si>
    <t>201920NNDR15528.1</t>
  </si>
  <si>
    <t>201920NNDR15968.1</t>
  </si>
  <si>
    <t>201920NNDR15128.5.1</t>
  </si>
  <si>
    <t>201920NNDR15148.5.1</t>
  </si>
  <si>
    <t>201920NNDR15168.5.1</t>
  </si>
  <si>
    <t>201920NNDR15188.5.1</t>
  </si>
  <si>
    <t>201920NNDR15208.5.1</t>
  </si>
  <si>
    <t>201920NNDR15228.5.1</t>
  </si>
  <si>
    <t>201920NNDR15248.5.1</t>
  </si>
  <si>
    <t>201920NNDR15268.5.1</t>
  </si>
  <si>
    <t>201920NNDR15288.5.1</t>
  </si>
  <si>
    <t>201920NNDR15308.5.1</t>
  </si>
  <si>
    <t>201920NNDR15328.5.1</t>
  </si>
  <si>
    <t>201920NNDR15348.5.1</t>
  </si>
  <si>
    <t>201920NNDR15368.5.1</t>
  </si>
  <si>
    <t>201920NNDR15388.5.1</t>
  </si>
  <si>
    <t>201920NNDR15408.5.1</t>
  </si>
  <si>
    <t>201920NNDR15428.5.1</t>
  </si>
  <si>
    <t>201920NNDR15448.5.1</t>
  </si>
  <si>
    <t>201920NNDR15458.5.1</t>
  </si>
  <si>
    <t>201920NNDR15468.5.1</t>
  </si>
  <si>
    <t>201920NNDR15488.5.1</t>
  </si>
  <si>
    <t>201920NNDR15508.5.1</t>
  </si>
  <si>
    <t>201920NNDR15528.5.1</t>
  </si>
  <si>
    <t>201920NNDR15968.5.1</t>
  </si>
  <si>
    <t>201920NNDR15129.1</t>
  </si>
  <si>
    <t>201920NNDR15149.1</t>
  </si>
  <si>
    <t>201920NNDR15169.1</t>
  </si>
  <si>
    <t>201920NNDR15189.1</t>
  </si>
  <si>
    <t>201920NNDR15209.1</t>
  </si>
  <si>
    <t>201920NNDR15229.1</t>
  </si>
  <si>
    <t>201920NNDR15249.1</t>
  </si>
  <si>
    <t>201920NNDR15269.1</t>
  </si>
  <si>
    <t>201920NNDR15289.1</t>
  </si>
  <si>
    <t>201920NNDR15309.1</t>
  </si>
  <si>
    <t>201920NNDR15329.1</t>
  </si>
  <si>
    <t>201920NNDR15349.1</t>
  </si>
  <si>
    <t>201920NNDR15369.1</t>
  </si>
  <si>
    <t>201920NNDR15389.1</t>
  </si>
  <si>
    <t>201920NNDR15409.1</t>
  </si>
  <si>
    <t>201920NNDR15429.1</t>
  </si>
  <si>
    <t>201920NNDR15449.1</t>
  </si>
  <si>
    <t>201920NNDR15459.1</t>
  </si>
  <si>
    <t>201920NNDR15469.1</t>
  </si>
  <si>
    <t>201920NNDR15489.1</t>
  </si>
  <si>
    <t>201920NNDR15509.1</t>
  </si>
  <si>
    <t>201920NNDR15529.1</t>
  </si>
  <si>
    <t>201920NNDR15969.1</t>
  </si>
  <si>
    <t>201920NNDR151210.1</t>
  </si>
  <si>
    <t>201920NNDR151410.1</t>
  </si>
  <si>
    <t>201920NNDR151610.1</t>
  </si>
  <si>
    <t>201920NNDR151810.1</t>
  </si>
  <si>
    <t>201920NNDR152010.1</t>
  </si>
  <si>
    <t>201920NNDR152210.1</t>
  </si>
  <si>
    <t>201920NNDR152410.1</t>
  </si>
  <si>
    <t>201920NNDR152610.1</t>
  </si>
  <si>
    <t>201920NNDR152810.1</t>
  </si>
  <si>
    <t>201920NNDR153010.1</t>
  </si>
  <si>
    <t>201920NNDR153210.1</t>
  </si>
  <si>
    <t>201920NNDR153410.1</t>
  </si>
  <si>
    <t>201920NNDR153610.1</t>
  </si>
  <si>
    <t>201920NNDR153810.1</t>
  </si>
  <si>
    <t>201920NNDR154010.1</t>
  </si>
  <si>
    <t>201920NNDR154210.1</t>
  </si>
  <si>
    <t>201920NNDR154410.1</t>
  </si>
  <si>
    <t>201920NNDR154510.1</t>
  </si>
  <si>
    <t>201920NNDR154610.1</t>
  </si>
  <si>
    <t>201920NNDR154810.1</t>
  </si>
  <si>
    <t>201920NNDR155010.1</t>
  </si>
  <si>
    <t>201920NNDR155210.1</t>
  </si>
  <si>
    <t>201920NNDR159610.1</t>
  </si>
  <si>
    <t>201920NNDR151211.1</t>
  </si>
  <si>
    <t>201920NNDR151411.1</t>
  </si>
  <si>
    <t>201920NNDR151611.1</t>
  </si>
  <si>
    <t>201920NNDR151811.1</t>
  </si>
  <si>
    <t>201920NNDR152011.1</t>
  </si>
  <si>
    <t>201920NNDR152211.1</t>
  </si>
  <si>
    <t>201920NNDR152411.1</t>
  </si>
  <si>
    <t>201920NNDR152611.1</t>
  </si>
  <si>
    <t>201920NNDR152811.1</t>
  </si>
  <si>
    <t>201920NNDR153011.1</t>
  </si>
  <si>
    <t>201920NNDR153211.1</t>
  </si>
  <si>
    <t>201920NNDR153411.1</t>
  </si>
  <si>
    <t>201920NNDR153611.1</t>
  </si>
  <si>
    <t>201920NNDR153811.1</t>
  </si>
  <si>
    <t>201920NNDR154011.1</t>
  </si>
  <si>
    <t>201920NNDR154211.1</t>
  </si>
  <si>
    <t>201920NNDR154411.1</t>
  </si>
  <si>
    <t>201920NNDR154511.1</t>
  </si>
  <si>
    <t>201920NNDR154611.1</t>
  </si>
  <si>
    <t>201920NNDR154811.1</t>
  </si>
  <si>
    <t>201920NNDR155011.1</t>
  </si>
  <si>
    <t>201920NNDR155211.1</t>
  </si>
  <si>
    <t>201920NNDR159611.1</t>
  </si>
  <si>
    <t>201920NNDR151212.1</t>
  </si>
  <si>
    <t>201920NNDR151412.1</t>
  </si>
  <si>
    <t>201920NNDR151612.1</t>
  </si>
  <si>
    <t>201920NNDR151812.1</t>
  </si>
  <si>
    <t>201920NNDR152012.1</t>
  </si>
  <si>
    <t>201920NNDR152212.1</t>
  </si>
  <si>
    <t>201920NNDR152412.1</t>
  </si>
  <si>
    <t>201920NNDR152612.1</t>
  </si>
  <si>
    <t>201920NNDR152812.1</t>
  </si>
  <si>
    <t>201920NNDR153012.1</t>
  </si>
  <si>
    <t>201920NNDR153212.1</t>
  </si>
  <si>
    <t>201920NNDR153412.1</t>
  </si>
  <si>
    <t>201920NNDR153612.1</t>
  </si>
  <si>
    <t>201920NNDR153812.1</t>
  </si>
  <si>
    <t>201920NNDR154012.1</t>
  </si>
  <si>
    <t>201920NNDR154212.1</t>
  </si>
  <si>
    <t>201920NNDR154412.1</t>
  </si>
  <si>
    <t>201920NNDR154512.1</t>
  </si>
  <si>
    <t>201920NNDR154612.1</t>
  </si>
  <si>
    <t>201920NNDR154812.1</t>
  </si>
  <si>
    <t>201920NNDR155012.1</t>
  </si>
  <si>
    <t>201920NNDR155212.1</t>
  </si>
  <si>
    <t>201920NNDR159612.1</t>
  </si>
  <si>
    <t>201920NNDR151213.1</t>
  </si>
  <si>
    <t>201920NNDR151413.1</t>
  </si>
  <si>
    <t>201920NNDR151613.1</t>
  </si>
  <si>
    <t>201920NNDR151813.1</t>
  </si>
  <si>
    <t>201920NNDR152013.1</t>
  </si>
  <si>
    <t>201920NNDR152213.1</t>
  </si>
  <si>
    <t>201920NNDR152413.1</t>
  </si>
  <si>
    <t>201920NNDR152613.1</t>
  </si>
  <si>
    <t>201920NNDR152813.1</t>
  </si>
  <si>
    <t>201920NNDR153013.1</t>
  </si>
  <si>
    <t>201920NNDR153213.1</t>
  </si>
  <si>
    <t>201920NNDR153413.1</t>
  </si>
  <si>
    <t>201920NNDR153613.1</t>
  </si>
  <si>
    <t>201920NNDR153813.1</t>
  </si>
  <si>
    <t>201920NNDR154013.1</t>
  </si>
  <si>
    <t>201920NNDR154213.1</t>
  </si>
  <si>
    <t>201920NNDR154413.1</t>
  </si>
  <si>
    <t>201920NNDR154513.1</t>
  </si>
  <si>
    <t>201920NNDR154613.1</t>
  </si>
  <si>
    <t>201920NNDR154813.1</t>
  </si>
  <si>
    <t>201920NNDR155013.1</t>
  </si>
  <si>
    <t>201920NNDR155213.1</t>
  </si>
  <si>
    <t>201920NNDR159613.1</t>
  </si>
  <si>
    <t>201920NNDR151215.1</t>
  </si>
  <si>
    <t>201920NNDR151415.1</t>
  </si>
  <si>
    <t>201920NNDR151615.1</t>
  </si>
  <si>
    <t>201920NNDR151815.1</t>
  </si>
  <si>
    <t>201920NNDR152015.1</t>
  </si>
  <si>
    <t>201920NNDR152215.1</t>
  </si>
  <si>
    <t>201920NNDR152415.1</t>
  </si>
  <si>
    <t>201920NNDR152615.1</t>
  </si>
  <si>
    <t>201920NNDR152815.1</t>
  </si>
  <si>
    <t>201920NNDR153015.1</t>
  </si>
  <si>
    <t>201920NNDR153215.1</t>
  </si>
  <si>
    <t>201920NNDR153415.1</t>
  </si>
  <si>
    <t>201920NNDR153615.1</t>
  </si>
  <si>
    <t>201920NNDR153815.1</t>
  </si>
  <si>
    <t>201920NNDR154015.1</t>
  </si>
  <si>
    <t>201920NNDR154215.1</t>
  </si>
  <si>
    <t>201920NNDR154415.1</t>
  </si>
  <si>
    <t>201920NNDR154515.1</t>
  </si>
  <si>
    <t>201920NNDR154615.1</t>
  </si>
  <si>
    <t>201920NNDR154815.1</t>
  </si>
  <si>
    <t>201920NNDR155015.1</t>
  </si>
  <si>
    <t>201920NNDR155215.1</t>
  </si>
  <si>
    <t>201920NNDR159615.1</t>
  </si>
  <si>
    <t>201920NNDR151216.1</t>
  </si>
  <si>
    <t>201920NNDR151416.1</t>
  </si>
  <si>
    <t>201920NNDR151616.1</t>
  </si>
  <si>
    <t>201920NNDR151816.1</t>
  </si>
  <si>
    <t>201920NNDR152016.1</t>
  </si>
  <si>
    <t>201920NNDR152216.1</t>
  </si>
  <si>
    <t>201920NNDR152416.1</t>
  </si>
  <si>
    <t>201920NNDR152616.1</t>
  </si>
  <si>
    <t>201920NNDR152816.1</t>
  </si>
  <si>
    <t>201920NNDR153016.1</t>
  </si>
  <si>
    <t>201920NNDR153216.1</t>
  </si>
  <si>
    <t>201920NNDR153416.1</t>
  </si>
  <si>
    <t>201920NNDR153616.1</t>
  </si>
  <si>
    <t>201920NNDR153816.1</t>
  </si>
  <si>
    <t>201920NNDR154016.1</t>
  </si>
  <si>
    <t>201920NNDR154216.1</t>
  </si>
  <si>
    <t>201920NNDR154416.1</t>
  </si>
  <si>
    <t>201920NNDR154516.1</t>
  </si>
  <si>
    <t>201920NNDR154616.1</t>
  </si>
  <si>
    <t>201920NNDR154816.1</t>
  </si>
  <si>
    <t>201920NNDR155016.1</t>
  </si>
  <si>
    <t>201920NNDR155216.1</t>
  </si>
  <si>
    <t>201920NNDR159616.1</t>
  </si>
  <si>
    <t>201920NNDR151217.1</t>
  </si>
  <si>
    <t>201920NNDR151417.1</t>
  </si>
  <si>
    <t>201920NNDR151617.1</t>
  </si>
  <si>
    <t>201920NNDR151817.1</t>
  </si>
  <si>
    <t>201920NNDR152017.1</t>
  </si>
  <si>
    <t>201920NNDR152217.1</t>
  </si>
  <si>
    <t>201920NNDR152417.1</t>
  </si>
  <si>
    <t>201920NNDR152617.1</t>
  </si>
  <si>
    <t>201920NNDR152817.1</t>
  </si>
  <si>
    <t>201920NNDR153017.1</t>
  </si>
  <si>
    <t>201920NNDR153217.1</t>
  </si>
  <si>
    <t>201920NNDR153417.1</t>
  </si>
  <si>
    <t>201920NNDR153617.1</t>
  </si>
  <si>
    <t>201920NNDR153817.1</t>
  </si>
  <si>
    <t>201920NNDR154017.1</t>
  </si>
  <si>
    <t>201920NNDR154217.1</t>
  </si>
  <si>
    <t>201920NNDR154417.1</t>
  </si>
  <si>
    <t>201920NNDR154517.1</t>
  </si>
  <si>
    <t>201920NNDR154617.1</t>
  </si>
  <si>
    <t>201920NNDR154817.1</t>
  </si>
  <si>
    <t>201920NNDR155017.1</t>
  </si>
  <si>
    <t>201920NNDR155217.1</t>
  </si>
  <si>
    <t>201920NNDR159617.1</t>
  </si>
  <si>
    <t>201920NNDR151218.1</t>
  </si>
  <si>
    <t>201920NNDR151418.1</t>
  </si>
  <si>
    <t>201920NNDR151618.1</t>
  </si>
  <si>
    <t>201920NNDR151818.1</t>
  </si>
  <si>
    <t>201920NNDR152018.1</t>
  </si>
  <si>
    <t>201920NNDR152218.1</t>
  </si>
  <si>
    <t>201920NNDR152418.1</t>
  </si>
  <si>
    <t>201920NNDR152618.1</t>
  </si>
  <si>
    <t>201920NNDR152818.1</t>
  </si>
  <si>
    <t>201920NNDR153018.1</t>
  </si>
  <si>
    <t>201920NNDR153218.1</t>
  </si>
  <si>
    <t>201920NNDR153418.1</t>
  </si>
  <si>
    <t>201920NNDR153618.1</t>
  </si>
  <si>
    <t>201920NNDR153818.1</t>
  </si>
  <si>
    <t>201920NNDR154018.1</t>
  </si>
  <si>
    <t>201920NNDR154218.1</t>
  </si>
  <si>
    <t>201920NNDR154418.1</t>
  </si>
  <si>
    <t>201920NNDR154518.1</t>
  </si>
  <si>
    <t>201920NNDR154618.1</t>
  </si>
  <si>
    <t>201920NNDR154818.1</t>
  </si>
  <si>
    <t>201920NNDR155018.1</t>
  </si>
  <si>
    <t>201920NNDR155218.1</t>
  </si>
  <si>
    <t>201920NNDR159618.1</t>
  </si>
  <si>
    <t>201920NNDR151219.1</t>
  </si>
  <si>
    <t>201920NNDR151419.1</t>
  </si>
  <si>
    <t>201920NNDR151619.1</t>
  </si>
  <si>
    <t>201920NNDR151819.1</t>
  </si>
  <si>
    <t>201920NNDR152019.1</t>
  </si>
  <si>
    <t>201920NNDR152219.1</t>
  </si>
  <si>
    <t>201920NNDR152419.1</t>
  </si>
  <si>
    <t>201920NNDR152619.1</t>
  </si>
  <si>
    <t>201920NNDR152819.1</t>
  </si>
  <si>
    <t>201920NNDR153019.1</t>
  </si>
  <si>
    <t>201920NNDR153219.1</t>
  </si>
  <si>
    <t>201920NNDR153419.1</t>
  </si>
  <si>
    <t>201920NNDR153619.1</t>
  </si>
  <si>
    <t>201920NNDR153819.1</t>
  </si>
  <si>
    <t>201920NNDR154019.1</t>
  </si>
  <si>
    <t>201920NNDR154219.1</t>
  </si>
  <si>
    <t>201920NNDR154419.1</t>
  </si>
  <si>
    <t>201920NNDR154519.1</t>
  </si>
  <si>
    <t>201920NNDR154619.1</t>
  </si>
  <si>
    <t>201920NNDR154819.1</t>
  </si>
  <si>
    <t>201920NNDR155019.1</t>
  </si>
  <si>
    <t>201920NNDR155219.1</t>
  </si>
  <si>
    <t>201920NNDR159619.1</t>
  </si>
  <si>
    <t>Section 43(4B) and article 5 of the 2017 Order  (small business rate relief)</t>
  </si>
  <si>
    <t>Section 43(5) and s43(6)(a) (charities)</t>
  </si>
  <si>
    <t>Section 43(5) and s43(6)(b) (community amateur sports clubs)</t>
  </si>
  <si>
    <t>Section 44a (partly occupied premises)</t>
  </si>
  <si>
    <t>I certify that the entries on this form are the best that I can make on the information available to me.</t>
  </si>
  <si>
    <t>CV</t>
  </si>
  <si>
    <t>Total reductions under s43 (small business rate relief) (sum of lines 8.6 to 8.8)</t>
  </si>
  <si>
    <t>Reductions under s43 (childcare element) in respect of this current year</t>
  </si>
  <si>
    <t>Reductions under s43 (small business relief excluding childcare and post offices) this current year</t>
  </si>
  <si>
    <t>Small business rate relief</t>
  </si>
  <si>
    <t>Number of hereditaments ineligible for small business rate relief as a result of the multiple occupation limit</t>
  </si>
  <si>
    <t>Amount of non-domestic rates paid by hereditaments as a result of the multiple occupation limit</t>
  </si>
  <si>
    <t xml:space="preserve">Awdurdod: </t>
  </si>
  <si>
    <t xml:space="preserve">Authority: </t>
  </si>
  <si>
    <t xml:space="preserve">Côd awdurdod: </t>
  </si>
  <si>
    <t xml:space="preserve">Authority code: </t>
  </si>
  <si>
    <t>Neu</t>
  </si>
  <si>
    <t>Or</t>
  </si>
  <si>
    <t xml:space="preserve">Ffôn: 03000 251576 </t>
  </si>
  <si>
    <t xml:space="preserve">Telephone: 03000 251576 </t>
  </si>
  <si>
    <t>Dylid cyfeirio unrhyw ymholiadau am y rheoliadau at:</t>
  </si>
  <si>
    <t>For any enquiries please contact:</t>
  </si>
  <si>
    <t>DYLECH ROI SERO YM MHOB CELL WAG.
Dylid cyfeirio unrhyw ymholiadau am lenwi'r ffurflen neu'r daenlen at Paul Olsen drwy'r e-bost neu ffôn  fel y dangosir isod.</t>
  </si>
  <si>
    <t>PLEASE ENSURE THAT ALL BLANK CELLS ARE POPULATED WITH ZEROS.
Please send any queries on completing the form or spreadsheet to Paul Olsen via e-mail or telephone as directed below.</t>
  </si>
  <si>
    <t>ndrformsinbox@llyw.cymru</t>
  </si>
  <si>
    <t xml:space="preserve">Ar ôl ei chwblhau, dylai'r daenlen NDR1 ei e-bostio i: </t>
  </si>
  <si>
    <t xml:space="preserve">Please email a completed spreadsheet to: </t>
  </si>
  <si>
    <t>Mae'n rhaid cyflwyno'r wybodaeth ar y fflurfen hon i Llywodraeth Cymru o dan Atodlen 8 i Ddeddf Cyllid Llywodraeth Leol 1988</t>
  </si>
  <si>
    <t>Rhif ac estyniad:</t>
  </si>
  <si>
    <t>Number and extension:</t>
  </si>
  <si>
    <t>Côd STD:</t>
  </si>
  <si>
    <t>STD code</t>
  </si>
  <si>
    <t>Ffôn:</t>
  </si>
  <si>
    <t>Telephone:</t>
  </si>
  <si>
    <t>E-bost:</t>
  </si>
  <si>
    <t>Enw:</t>
  </si>
  <si>
    <t>Name:</t>
  </si>
  <si>
    <t>Rhowch enw a rhif ffôn y person y gallwn gysylltu ag ef os bydd gennym unrhyw ymholiadau.</t>
  </si>
  <si>
    <t>Please give the name and telephone number of the person who we may contact in case of queries:-</t>
  </si>
  <si>
    <t>Diwygiwch fanylion eich awdurdod isod os oes angen:</t>
  </si>
  <si>
    <t>Please amend the details for your authority below if necessary:</t>
  </si>
  <si>
    <t>Awdurdodau bilio un unig</t>
  </si>
  <si>
    <t>Front Page</t>
  </si>
  <si>
    <t>Use</t>
  </si>
  <si>
    <t>Cym</t>
  </si>
  <si>
    <t>Eng</t>
  </si>
  <si>
    <t>Saesneg/English</t>
  </si>
  <si>
    <t>Cymraeg/Welsh</t>
  </si>
  <si>
    <t>Dewiswch eich iaith penodol / Choose your preferred language:</t>
  </si>
  <si>
    <t xml:space="preserve">                                                 Please select the type of return:</t>
  </si>
  <si>
    <t>Part 1 - Preliminary information (Please enter all amounts to the nearest pound)</t>
  </si>
  <si>
    <t>Gross Amount  (Lines 1 to 2 minus lines 3 to 12)  (copied to Part 2, line 16)</t>
  </si>
  <si>
    <t xml:space="preserve">Gross amount payable net of amounts in respect of transition, empty property rates, </t>
  </si>
  <si>
    <t>Contribution to the pool (line 23 minus lines 24 to 26)</t>
  </si>
  <si>
    <t>Ardrethi gros sy'n daladwy</t>
  </si>
  <si>
    <t>mewn perthynas â'r flwyddyn gyfredol hon</t>
  </si>
  <si>
    <t>symiau net mewn perthynas â blynyddoedd blaenorol</t>
  </si>
  <si>
    <t>Rhyddhad trosiannol</t>
  </si>
  <si>
    <t>Cyfanswm y rhyddhad trosiannol a roddir o fewn y flwyddyn ariannol gyfredol</t>
  </si>
  <si>
    <t>Newidiadau blwyddyn flaenorol ar rhyddhad trosiannol, a wnaed yn y flwyddyn ariannol hon</t>
  </si>
  <si>
    <t>Gostyngiadau o dan a43(5)(6b) (clybiau chwaraeon amatur cymunedol)</t>
  </si>
  <si>
    <t>Gostyngiadau o dan a43(6a) (rhyddhad ardrethi fusnesau bach)</t>
  </si>
  <si>
    <t>mewn perthynas â blynyddoedd blaenorol</t>
  </si>
  <si>
    <t>Gostyngiadau o dan a43 (rhyddhad i fusnesau bach ac eithrio Swyddfeydd Post) y flwyddyn gyfredol hon</t>
  </si>
  <si>
    <t>Gostyngiadau o dan a43 (elfen y Swyddfa Bost) mewn perthynas â'r flwyddyn gyfredol hon</t>
  </si>
  <si>
    <t>Gostyngiadau o dan a44a (eiddo a feddiannir yn rhannol)</t>
  </si>
  <si>
    <t>Dyddiad y wybodaeth ddiweddaraf a ystyriwyd</t>
  </si>
  <si>
    <t>Rhan 2  - Cyfrifo'r Cyfraniad i'r gronfa</t>
  </si>
  <si>
    <t xml:space="preserve"> a rhyddhad gorfodol (gweler nodiadau 8 a 9)  (o Ran 1, llinell 13)</t>
  </si>
  <si>
    <t>Yr arenillion net (llinell 16 llai llinellau 17 i 22)</t>
  </si>
  <si>
    <t xml:space="preserve">Colledion wrth gasglu Arenillion a gollwyd mewn perthynas â drwgddyledion a ddilewyd a </t>
  </si>
  <si>
    <t xml:space="preserve"> dyledion amheus y dylid darparu ar eu cyfer</t>
  </si>
  <si>
    <t>Ad-dalu gordaliadau  Llog ar ad-daliadau</t>
  </si>
  <si>
    <t>EITEMAU MEMORANDWM</t>
  </si>
  <si>
    <t>Rhan 1 - Gwybodaeth ragarweiniol (Nodwch bob swm i'r bunt agosaf)</t>
  </si>
  <si>
    <t>Y Swm Gros  (Llinellau 1 i 2 llai llinellau 3 i 12)  (wedi'i gopïo i Ran 2, llinell 16)</t>
  </si>
  <si>
    <t xml:space="preserve">Y swm gros sy'n daladwy net o symiau mewn perthynas â thrawsnewid, ardrethi eiodd gwag, </t>
  </si>
  <si>
    <t>Cyfraniad i'r gronfa (llinell 23 llai llinellau 24 i 26)</t>
  </si>
  <si>
    <t xml:space="preserve">Gostyngiadau o dan </t>
  </si>
  <si>
    <t>a47(2)(a) (deiliadaeth elusennol)</t>
  </si>
  <si>
    <t>a43(5)(6b) (clybiau chwaraeon amatur cymunedol)</t>
  </si>
  <si>
    <t>a47(2)(b) ac (c) (cyrff nad ydynt yn gwneud elw)</t>
  </si>
  <si>
    <t>a47(3)(a) (busnesau gwledig)</t>
  </si>
  <si>
    <t>a49 (caledi)</t>
  </si>
  <si>
    <t>reoliad 5 o O.S. 1991 Rhif 141 (arwystlon ar eiddo)</t>
  </si>
  <si>
    <t>a43(5) (elusennau)</t>
  </si>
  <si>
    <t>Mandatory reliefs (please show the estimated lost yield as positive)</t>
  </si>
  <si>
    <t>Discretionary reliefs  (please show the estimated lost yield as positive)</t>
  </si>
  <si>
    <t>Rhyddhad gorfodol  (dangoswch yr amcangyfrif o'r arenillion a gollwyd fel ffigur cadarnhaol)</t>
  </si>
  <si>
    <t>Rhydhad yn ôl disgresiwn (dangoswch yr amcangyfrif o'r arenillion a gollwyd fel ffigur cadarnhaol)</t>
  </si>
  <si>
    <t>Ar gyfer defnydd gweinyddol Llywodraeth Cymru yn unig</t>
  </si>
  <si>
    <t xml:space="preserve">                                             Dewiswch y math o ffurflen:</t>
  </si>
  <si>
    <t xml:space="preserve">  </t>
  </si>
  <si>
    <t>£ punnoedd</t>
  </si>
  <si>
    <t>NDR3 heb ei archwilio</t>
  </si>
  <si>
    <t>NDR3 wedi ei archwilio</t>
  </si>
  <si>
    <t>Sir Ddinbych</t>
  </si>
  <si>
    <t>Sir y Fflint</t>
  </si>
  <si>
    <t>Wrecsam</t>
  </si>
  <si>
    <t>Sir Benfro</t>
  </si>
  <si>
    <t>Sir Gaerfyrddin</t>
  </si>
  <si>
    <t>Abertawe</t>
  </si>
  <si>
    <t>Castell-nedd Port Talbot</t>
  </si>
  <si>
    <t>Pen-y-bont ar Ogwr</t>
  </si>
  <si>
    <t>Bro Morgannwg</t>
  </si>
  <si>
    <t>Rhondda Cynon Taf</t>
  </si>
  <si>
    <t>Merthyr Tudful</t>
  </si>
  <si>
    <t>Caerffili</t>
  </si>
  <si>
    <t>Blaenau Gwent</t>
  </si>
  <si>
    <t>Sir Fynwy</t>
  </si>
  <si>
    <t>Casnewydd</t>
  </si>
  <si>
    <t>Caerdydd</t>
  </si>
  <si>
    <t>Dewisiwch eich awdurdod</t>
  </si>
  <si>
    <t>201819NNDR3A5121.1</t>
  </si>
  <si>
    <t>201819NNDR3A5141.1</t>
  </si>
  <si>
    <t>201819NNDR3A5161.1</t>
  </si>
  <si>
    <t>201819NNDR3A5181.1</t>
  </si>
  <si>
    <t>201819NNDR3A5201.1</t>
  </si>
  <si>
    <t>201819NNDR3A5221.1</t>
  </si>
  <si>
    <t>201819NNDR3A5241.1</t>
  </si>
  <si>
    <t>201819NNDR3A5261.1</t>
  </si>
  <si>
    <t>201819NNDR3A5281.1</t>
  </si>
  <si>
    <t>201819NNDR3A5301.1</t>
  </si>
  <si>
    <t>201819NNDR3A5321.1</t>
  </si>
  <si>
    <t>201819NNDR3A5341.1</t>
  </si>
  <si>
    <t>201819NNDR3A5361.1</t>
  </si>
  <si>
    <t>201819NNDR3A5381.1</t>
  </si>
  <si>
    <t>201819NNDR3A5401.1</t>
  </si>
  <si>
    <t>201819NNDR3A5421.1</t>
  </si>
  <si>
    <t>201819NNDR3A5441.1</t>
  </si>
  <si>
    <t>201819NNDR3A5451.1</t>
  </si>
  <si>
    <t>201819NNDR3A5461.1</t>
  </si>
  <si>
    <t>201819NNDR3A5481.1</t>
  </si>
  <si>
    <t>201819NNDR3A5501.1</t>
  </si>
  <si>
    <t>201819NNDR3A5521.1</t>
  </si>
  <si>
    <t>201819NNDR3A5961.1</t>
  </si>
  <si>
    <t>201819NNDR3A5122.1</t>
  </si>
  <si>
    <t>201819NNDR3A5142.1</t>
  </si>
  <si>
    <t>201819NNDR3A5162.1</t>
  </si>
  <si>
    <t>201819NNDR3A5182.1</t>
  </si>
  <si>
    <t>201819NNDR3A5202.1</t>
  </si>
  <si>
    <t>201819NNDR3A5222.1</t>
  </si>
  <si>
    <t>201819NNDR3A5242.1</t>
  </si>
  <si>
    <t>201819NNDR3A5262.1</t>
  </si>
  <si>
    <t>201819NNDR3A5282.1</t>
  </si>
  <si>
    <t>201819NNDR3A5302.1</t>
  </si>
  <si>
    <t>201819NNDR3A5322.1</t>
  </si>
  <si>
    <t>201819NNDR3A5342.1</t>
  </si>
  <si>
    <t>201819NNDR3A5362.1</t>
  </si>
  <si>
    <t>201819NNDR3A5382.1</t>
  </si>
  <si>
    <t>201819NNDR3A5402.1</t>
  </si>
  <si>
    <t>201819NNDR3A5422.1</t>
  </si>
  <si>
    <t>201819NNDR3A5442.1</t>
  </si>
  <si>
    <t>201819NNDR3A5452.1</t>
  </si>
  <si>
    <t>201819NNDR3A5462.1</t>
  </si>
  <si>
    <t>201819NNDR3A5482.1</t>
  </si>
  <si>
    <t>201819NNDR3A5502.1</t>
  </si>
  <si>
    <t>201819NNDR3A5522.1</t>
  </si>
  <si>
    <t>201819NNDR3A5962.1</t>
  </si>
  <si>
    <t>201819NNDR3A5123.1.1</t>
  </si>
  <si>
    <t>201819NNDR3A5143.1.1</t>
  </si>
  <si>
    <t>201819NNDR3A5163.1.1</t>
  </si>
  <si>
    <t>201819NNDR3A5183.1.1</t>
  </si>
  <si>
    <t>201819NNDR3A5203.1.1</t>
  </si>
  <si>
    <t>201819NNDR3A5223.1.1</t>
  </si>
  <si>
    <t>201819NNDR3A5243.1.1</t>
  </si>
  <si>
    <t>201819NNDR3A5263.1.1</t>
  </si>
  <si>
    <t>201819NNDR3A5283.1.1</t>
  </si>
  <si>
    <t>201819NNDR3A5303.1.1</t>
  </si>
  <si>
    <t>201819NNDR3A5323.1.1</t>
  </si>
  <si>
    <t>201819NNDR3A5343.1.1</t>
  </si>
  <si>
    <t>201819NNDR3A5363.1.1</t>
  </si>
  <si>
    <t>201819NNDR3A5383.1.1</t>
  </si>
  <si>
    <t>201819NNDR3A5403.1.1</t>
  </si>
  <si>
    <t>201819NNDR3A5423.1.1</t>
  </si>
  <si>
    <t>201819NNDR3A5443.1.1</t>
  </si>
  <si>
    <t>201819NNDR3A5453.1.1</t>
  </si>
  <si>
    <t>201819NNDR3A5463.1.1</t>
  </si>
  <si>
    <t>201819NNDR3A5483.1.1</t>
  </si>
  <si>
    <t>201819NNDR3A5503.1.1</t>
  </si>
  <si>
    <t>201819NNDR3A5523.1.1</t>
  </si>
  <si>
    <t>201819NNDR3A5963.1.1</t>
  </si>
  <si>
    <t>201819NNDR3A5124.1.1</t>
  </si>
  <si>
    <t>201819NNDR3A5144.1.1</t>
  </si>
  <si>
    <t>201819NNDR3A5164.1.1</t>
  </si>
  <si>
    <t>201819NNDR3A5184.1.1</t>
  </si>
  <si>
    <t>201819NNDR3A5204.1.1</t>
  </si>
  <si>
    <t>201819NNDR3A5224.1.1</t>
  </si>
  <si>
    <t>201819NNDR3A5244.1.1</t>
  </si>
  <si>
    <t>201819NNDR3A5264.1.1</t>
  </si>
  <si>
    <t>201819NNDR3A5284.1.1</t>
  </si>
  <si>
    <t>201819NNDR3A5304.1.1</t>
  </si>
  <si>
    <t>201819NNDR3A5324.1.1</t>
  </si>
  <si>
    <t>201819NNDR3A5344.1.1</t>
  </si>
  <si>
    <t>201819NNDR3A5364.1.1</t>
  </si>
  <si>
    <t>201819NNDR3A5384.1.1</t>
  </si>
  <si>
    <t>201819NNDR3A5404.1.1</t>
  </si>
  <si>
    <t>201819NNDR3A5424.1.1</t>
  </si>
  <si>
    <t>201819NNDR3A5444.1.1</t>
  </si>
  <si>
    <t>201819NNDR3A5454.1.1</t>
  </si>
  <si>
    <t>201819NNDR3A5464.1.1</t>
  </si>
  <si>
    <t>201819NNDR3A5484.1.1</t>
  </si>
  <si>
    <t>201819NNDR3A5504.1.1</t>
  </si>
  <si>
    <t>201819NNDR3A5524.1.1</t>
  </si>
  <si>
    <t>201819NNDR3A5964.1.1</t>
  </si>
  <si>
    <t>201819NNDR3A5125.1</t>
  </si>
  <si>
    <t>201819NNDR3A5145.1</t>
  </si>
  <si>
    <t>201819NNDR3A5165.1</t>
  </si>
  <si>
    <t>201819NNDR3A5185.1</t>
  </si>
  <si>
    <t>201819NNDR3A5205.1</t>
  </si>
  <si>
    <t>201819NNDR3A5225.1</t>
  </si>
  <si>
    <t>201819NNDR3A5245.1</t>
  </si>
  <si>
    <t>201819NNDR3A5265.1</t>
  </si>
  <si>
    <t>201819NNDR3A5285.1</t>
  </si>
  <si>
    <t>201819NNDR3A5305.1</t>
  </si>
  <si>
    <t>201819NNDR3A5325.1</t>
  </si>
  <si>
    <t>201819NNDR3A5345.1</t>
  </si>
  <si>
    <t>201819NNDR3A5365.1</t>
  </si>
  <si>
    <t>201819NNDR3A5385.1</t>
  </si>
  <si>
    <t>201819NNDR3A5405.1</t>
  </si>
  <si>
    <t>201819NNDR3A5425.1</t>
  </si>
  <si>
    <t>201819NNDR3A5445.1</t>
  </si>
  <si>
    <t>201819NNDR3A5455.1</t>
  </si>
  <si>
    <t>201819NNDR3A5465.1</t>
  </si>
  <si>
    <t>201819NNDR3A5485.1</t>
  </si>
  <si>
    <t>201819NNDR3A5505.1</t>
  </si>
  <si>
    <t>201819NNDR3A5525.1</t>
  </si>
  <si>
    <t>201819NNDR3A5965.1</t>
  </si>
  <si>
    <t>201819NNDR3A5126.1</t>
  </si>
  <si>
    <t>201819NNDR3A5146.1</t>
  </si>
  <si>
    <t>201819NNDR3A5166.1</t>
  </si>
  <si>
    <t>201819NNDR3A5186.1</t>
  </si>
  <si>
    <t>201819NNDR3A5206.1</t>
  </si>
  <si>
    <t>201819NNDR3A5226.1</t>
  </si>
  <si>
    <t>201819NNDR3A5246.1</t>
  </si>
  <si>
    <t>201819NNDR3A5266.1</t>
  </si>
  <si>
    <t>201819NNDR3A5286.1</t>
  </si>
  <si>
    <t>201819NNDR3A5306.1</t>
  </si>
  <si>
    <t>201819NNDR3A5326.1</t>
  </si>
  <si>
    <t>201819NNDR3A5346.1</t>
  </si>
  <si>
    <t>201819NNDR3A5366.1</t>
  </si>
  <si>
    <t>201819NNDR3A5386.1</t>
  </si>
  <si>
    <t>201819NNDR3A5406.1</t>
  </si>
  <si>
    <t>201819NNDR3A5426.1</t>
  </si>
  <si>
    <t>201819NNDR3A5446.1</t>
  </si>
  <si>
    <t>201819NNDR3A5456.1</t>
  </si>
  <si>
    <t>201819NNDR3A5466.1</t>
  </si>
  <si>
    <t>201819NNDR3A5486.1</t>
  </si>
  <si>
    <t>201819NNDR3A5506.1</t>
  </si>
  <si>
    <t>201819NNDR3A5526.1</t>
  </si>
  <si>
    <t>201819NNDR3A5966.1</t>
  </si>
  <si>
    <t>201819NNDR3A5126.5.1</t>
  </si>
  <si>
    <t>201819NNDR3A5146.5.1</t>
  </si>
  <si>
    <t>201819NNDR3A5166.5.1</t>
  </si>
  <si>
    <t>201819NNDR3A5186.5.1</t>
  </si>
  <si>
    <t>201819NNDR3A5206.5.1</t>
  </si>
  <si>
    <t>201819NNDR3A5226.5.1</t>
  </si>
  <si>
    <t>201819NNDR3A5246.5.1</t>
  </si>
  <si>
    <t>201819NNDR3A5266.5.1</t>
  </si>
  <si>
    <t>201819NNDR3A5286.5.1</t>
  </si>
  <si>
    <t>201819NNDR3A5306.5.1</t>
  </si>
  <si>
    <t>201819NNDR3A5326.5.1</t>
  </si>
  <si>
    <t>201819NNDR3A5346.5.1</t>
  </si>
  <si>
    <t>201819NNDR3A5366.5.1</t>
  </si>
  <si>
    <t>201819NNDR3A5386.5.1</t>
  </si>
  <si>
    <t>201819NNDR3A5406.5.1</t>
  </si>
  <si>
    <t>201819NNDR3A5426.5.1</t>
  </si>
  <si>
    <t>201819NNDR3A5446.5.1</t>
  </si>
  <si>
    <t>201819NNDR3A5456.5.1</t>
  </si>
  <si>
    <t>201819NNDR3A5466.5.1</t>
  </si>
  <si>
    <t>201819NNDR3A5486.5.1</t>
  </si>
  <si>
    <t>201819NNDR3A5506.5.1</t>
  </si>
  <si>
    <t>201819NNDR3A5526.5.1</t>
  </si>
  <si>
    <t>201819NNDR3A5966.5.1</t>
  </si>
  <si>
    <t>201819NNDR3A5126.6.1</t>
  </si>
  <si>
    <t>201819NNDR3A5146.6.1</t>
  </si>
  <si>
    <t>201819NNDR3A5166.6.1</t>
  </si>
  <si>
    <t>201819NNDR3A5186.6.1</t>
  </si>
  <si>
    <t>201819NNDR3A5206.6.1</t>
  </si>
  <si>
    <t>201819NNDR3A5226.6.1</t>
  </si>
  <si>
    <t>201819NNDR3A5246.6.1</t>
  </si>
  <si>
    <t>201819NNDR3A5266.6.1</t>
  </si>
  <si>
    <t>201819NNDR3A5286.6.1</t>
  </si>
  <si>
    <t>201819NNDR3A5306.6.1</t>
  </si>
  <si>
    <t>201819NNDR3A5326.6.1</t>
  </si>
  <si>
    <t>201819NNDR3A5346.6.1</t>
  </si>
  <si>
    <t>201819NNDR3A5366.6.1</t>
  </si>
  <si>
    <t>201819NNDR3A5386.6.1</t>
  </si>
  <si>
    <t>201819NNDR3A5406.6.1</t>
  </si>
  <si>
    <t>201819NNDR3A5426.6.1</t>
  </si>
  <si>
    <t>201819NNDR3A5446.6.1</t>
  </si>
  <si>
    <t>201819NNDR3A5456.6.1</t>
  </si>
  <si>
    <t>201819NNDR3A5466.6.1</t>
  </si>
  <si>
    <t>201819NNDR3A5486.6.1</t>
  </si>
  <si>
    <t>201819NNDR3A5506.6.1</t>
  </si>
  <si>
    <t>201819NNDR3A5526.6.1</t>
  </si>
  <si>
    <t>201819NNDR3A5966.6.1</t>
  </si>
  <si>
    <t>201819NNDR3A5128.1</t>
  </si>
  <si>
    <t>201819NNDR3A5148.1</t>
  </si>
  <si>
    <t>201819NNDR3A5168.1</t>
  </si>
  <si>
    <t>201819NNDR3A5188.1</t>
  </si>
  <si>
    <t>201819NNDR3A5208.1</t>
  </si>
  <si>
    <t>201819NNDR3A5228.1</t>
  </si>
  <si>
    <t>201819NNDR3A5248.1</t>
  </si>
  <si>
    <t>201819NNDR3A5268.1</t>
  </si>
  <si>
    <t>201819NNDR3A5288.1</t>
  </si>
  <si>
    <t>201819NNDR3A5308.1</t>
  </si>
  <si>
    <t>201819NNDR3A5328.1</t>
  </si>
  <si>
    <t>201819NNDR3A5348.1</t>
  </si>
  <si>
    <t>201819NNDR3A5368.1</t>
  </si>
  <si>
    <t>201819NNDR3A5388.1</t>
  </si>
  <si>
    <t>201819NNDR3A5408.1</t>
  </si>
  <si>
    <t>201819NNDR3A5428.1</t>
  </si>
  <si>
    <t>201819NNDR3A5448.1</t>
  </si>
  <si>
    <t>201819NNDR3A5458.1</t>
  </si>
  <si>
    <t>201819NNDR3A5468.1</t>
  </si>
  <si>
    <t>201819NNDR3A5488.1</t>
  </si>
  <si>
    <t>201819NNDR3A5508.1</t>
  </si>
  <si>
    <t>201819NNDR3A5528.1</t>
  </si>
  <si>
    <t>201819NNDR3A5968.1</t>
  </si>
  <si>
    <t>201819NNDR3A5128.5.1</t>
  </si>
  <si>
    <t>201819NNDR3A5148.5.1</t>
  </si>
  <si>
    <t>201819NNDR3A5168.5.1</t>
  </si>
  <si>
    <t>201819NNDR3A5188.5.1</t>
  </si>
  <si>
    <t>201819NNDR3A5208.5.1</t>
  </si>
  <si>
    <t>201819NNDR3A5228.5.1</t>
  </si>
  <si>
    <t>201819NNDR3A5248.5.1</t>
  </si>
  <si>
    <t>201819NNDR3A5268.5.1</t>
  </si>
  <si>
    <t>201819NNDR3A5288.5.1</t>
  </si>
  <si>
    <t>201819NNDR3A5308.5.1</t>
  </si>
  <si>
    <t>201819NNDR3A5328.5.1</t>
  </si>
  <si>
    <t>201819NNDR3A5348.5.1</t>
  </si>
  <si>
    <t>201819NNDR3A5368.5.1</t>
  </si>
  <si>
    <t>201819NNDR3A5388.5.1</t>
  </si>
  <si>
    <t>201819NNDR3A5408.5.1</t>
  </si>
  <si>
    <t>201819NNDR3A5428.5.1</t>
  </si>
  <si>
    <t>201819NNDR3A5448.5.1</t>
  </si>
  <si>
    <t>201819NNDR3A5458.5.1</t>
  </si>
  <si>
    <t>201819NNDR3A5468.5.1</t>
  </si>
  <si>
    <t>201819NNDR3A5488.5.1</t>
  </si>
  <si>
    <t>201819NNDR3A5508.5.1</t>
  </si>
  <si>
    <t>201819NNDR3A5528.5.1</t>
  </si>
  <si>
    <t>201819NNDR3A5968.5.1</t>
  </si>
  <si>
    <t>201819NNDR3A5128.6.1</t>
  </si>
  <si>
    <t>201819NNDR3A5148.6.1</t>
  </si>
  <si>
    <t>201819NNDR3A5168.6.1</t>
  </si>
  <si>
    <t>201819NNDR3A5188.6.1</t>
  </si>
  <si>
    <t>201819NNDR3A5208.6.1</t>
  </si>
  <si>
    <t>201819NNDR3A5228.6.1</t>
  </si>
  <si>
    <t>201819NNDR3A5248.6.1</t>
  </si>
  <si>
    <t>201819NNDR3A5268.6.1</t>
  </si>
  <si>
    <t>201819NNDR3A5288.6.1</t>
  </si>
  <si>
    <t>201819NNDR3A5308.6.1</t>
  </si>
  <si>
    <t>201819NNDR3A5328.6.1</t>
  </si>
  <si>
    <t>201819NNDR3A5348.6.1</t>
  </si>
  <si>
    <t>201819NNDR3A5368.6.1</t>
  </si>
  <si>
    <t>201819NNDR3A5388.6.1</t>
  </si>
  <si>
    <t>201819NNDR3A5408.6.1</t>
  </si>
  <si>
    <t>201819NNDR3A5428.6.1</t>
  </si>
  <si>
    <t>201819NNDR3A5448.6.1</t>
  </si>
  <si>
    <t>201819NNDR3A5458.6.1</t>
  </si>
  <si>
    <t>201819NNDR3A5468.6.1</t>
  </si>
  <si>
    <t>201819NNDR3A5488.6.1</t>
  </si>
  <si>
    <t>201819NNDR3A5508.6.1</t>
  </si>
  <si>
    <t>201819NNDR3A5528.6.1</t>
  </si>
  <si>
    <t>201819NNDR3A5968.6.1</t>
  </si>
  <si>
    <t>201819NNDR3A5129.1</t>
  </si>
  <si>
    <t>201819NNDR3A5149.1</t>
  </si>
  <si>
    <t>201819NNDR3A5169.1</t>
  </si>
  <si>
    <t>201819NNDR3A5189.1</t>
  </si>
  <si>
    <t>201819NNDR3A5209.1</t>
  </si>
  <si>
    <t>201819NNDR3A5229.1</t>
  </si>
  <si>
    <t>201819NNDR3A5249.1</t>
  </si>
  <si>
    <t>201819NNDR3A5269.1</t>
  </si>
  <si>
    <t>201819NNDR3A5289.1</t>
  </si>
  <si>
    <t>201819NNDR3A5309.1</t>
  </si>
  <si>
    <t>201819NNDR3A5329.1</t>
  </si>
  <si>
    <t>201819NNDR3A5349.1</t>
  </si>
  <si>
    <t>201819NNDR3A5369.1</t>
  </si>
  <si>
    <t>201819NNDR3A5389.1</t>
  </si>
  <si>
    <t>201819NNDR3A5409.1</t>
  </si>
  <si>
    <t>201819NNDR3A5429.1</t>
  </si>
  <si>
    <t>201819NNDR3A5449.1</t>
  </si>
  <si>
    <t>201819NNDR3A5459.1</t>
  </si>
  <si>
    <t>201819NNDR3A5469.1</t>
  </si>
  <si>
    <t>201819NNDR3A5489.1</t>
  </si>
  <si>
    <t>201819NNDR3A5509.1</t>
  </si>
  <si>
    <t>201819NNDR3A5529.1</t>
  </si>
  <si>
    <t>201819NNDR3A5969.1</t>
  </si>
  <si>
    <t>201819NNDR3A51210.1</t>
  </si>
  <si>
    <t>201819NNDR3A51410.1</t>
  </si>
  <si>
    <t>201819NNDR3A51610.1</t>
  </si>
  <si>
    <t>201819NNDR3A51810.1</t>
  </si>
  <si>
    <t>201819NNDR3A52010.1</t>
  </si>
  <si>
    <t>201819NNDR3A52210.1</t>
  </si>
  <si>
    <t>201819NNDR3A52410.1</t>
  </si>
  <si>
    <t>201819NNDR3A52610.1</t>
  </si>
  <si>
    <t>201819NNDR3A52810.1</t>
  </si>
  <si>
    <t>201819NNDR3A53010.1</t>
  </si>
  <si>
    <t>201819NNDR3A53210.1</t>
  </si>
  <si>
    <t>201819NNDR3A53410.1</t>
  </si>
  <si>
    <t>201819NNDR3A53610.1</t>
  </si>
  <si>
    <t>201819NNDR3A53810.1</t>
  </si>
  <si>
    <t>201819NNDR3A54010.1</t>
  </si>
  <si>
    <t>201819NNDR3A54210.1</t>
  </si>
  <si>
    <t>201819NNDR3A54410.1</t>
  </si>
  <si>
    <t>201819NNDR3A54510.1</t>
  </si>
  <si>
    <t>201819NNDR3A54610.1</t>
  </si>
  <si>
    <t>201819NNDR3A54810.1</t>
  </si>
  <si>
    <t>201819NNDR3A55010.1</t>
  </si>
  <si>
    <t>201819NNDR3A55210.1</t>
  </si>
  <si>
    <t>201819NNDR3A59610.1</t>
  </si>
  <si>
    <t>201819NNDR3A51211.1</t>
  </si>
  <si>
    <t>201819NNDR3A51411.1</t>
  </si>
  <si>
    <t>201819NNDR3A51611.1</t>
  </si>
  <si>
    <t>201819NNDR3A51811.1</t>
  </si>
  <si>
    <t>201819NNDR3A52011.1</t>
  </si>
  <si>
    <t>201819NNDR3A52211.1</t>
  </si>
  <si>
    <t>201819NNDR3A52411.1</t>
  </si>
  <si>
    <t>201819NNDR3A52611.1</t>
  </si>
  <si>
    <t>201819NNDR3A52811.1</t>
  </si>
  <si>
    <t>201819NNDR3A53011.1</t>
  </si>
  <si>
    <t>201819NNDR3A53211.1</t>
  </si>
  <si>
    <t>201819NNDR3A53411.1</t>
  </si>
  <si>
    <t>201819NNDR3A53611.1</t>
  </si>
  <si>
    <t>201819NNDR3A53811.1</t>
  </si>
  <si>
    <t>201819NNDR3A54011.1</t>
  </si>
  <si>
    <t>201819NNDR3A54211.1</t>
  </si>
  <si>
    <t>201819NNDR3A54411.1</t>
  </si>
  <si>
    <t>201819NNDR3A54511.1</t>
  </si>
  <si>
    <t>201819NNDR3A54611.1</t>
  </si>
  <si>
    <t>201819NNDR3A54811.1</t>
  </si>
  <si>
    <t>201819NNDR3A55011.1</t>
  </si>
  <si>
    <t>201819NNDR3A55211.1</t>
  </si>
  <si>
    <t>201819NNDR3A59611.1</t>
  </si>
  <si>
    <t>201819NNDR3A51212.1</t>
  </si>
  <si>
    <t>201819NNDR3A51412.1</t>
  </si>
  <si>
    <t>201819NNDR3A51612.1</t>
  </si>
  <si>
    <t>201819NNDR3A51812.1</t>
  </si>
  <si>
    <t>201819NNDR3A52012.1</t>
  </si>
  <si>
    <t>201819NNDR3A52212.1</t>
  </si>
  <si>
    <t>201819NNDR3A52412.1</t>
  </si>
  <si>
    <t>201819NNDR3A52612.1</t>
  </si>
  <si>
    <t>201819NNDR3A52812.1</t>
  </si>
  <si>
    <t>201819NNDR3A53012.1</t>
  </si>
  <si>
    <t>201819NNDR3A53212.1</t>
  </si>
  <si>
    <t>201819NNDR3A53412.1</t>
  </si>
  <si>
    <t>201819NNDR3A53612.1</t>
  </si>
  <si>
    <t>201819NNDR3A53812.1</t>
  </si>
  <si>
    <t>201819NNDR3A54012.1</t>
  </si>
  <si>
    <t>201819NNDR3A54212.1</t>
  </si>
  <si>
    <t>201819NNDR3A54412.1</t>
  </si>
  <si>
    <t>201819NNDR3A54512.1</t>
  </si>
  <si>
    <t>201819NNDR3A54612.1</t>
  </si>
  <si>
    <t>201819NNDR3A54812.1</t>
  </si>
  <si>
    <t>201819NNDR3A55012.1</t>
  </si>
  <si>
    <t>201819NNDR3A55212.1</t>
  </si>
  <si>
    <t>201819NNDR3A59612.1</t>
  </si>
  <si>
    <t>201819NNDR3A51213.1</t>
  </si>
  <si>
    <t>201819NNDR3A51413.1</t>
  </si>
  <si>
    <t>201819NNDR3A51613.1</t>
  </si>
  <si>
    <t>201819NNDR3A51813.1</t>
  </si>
  <si>
    <t>201819NNDR3A52013.1</t>
  </si>
  <si>
    <t>201819NNDR3A52213.1</t>
  </si>
  <si>
    <t>201819NNDR3A52413.1</t>
  </si>
  <si>
    <t>201819NNDR3A52613.1</t>
  </si>
  <si>
    <t>201819NNDR3A52813.1</t>
  </si>
  <si>
    <t>201819NNDR3A53013.1</t>
  </si>
  <si>
    <t>201819NNDR3A53213.1</t>
  </si>
  <si>
    <t>201819NNDR3A53413.1</t>
  </si>
  <si>
    <t>201819NNDR3A53613.1</t>
  </si>
  <si>
    <t>201819NNDR3A53813.1</t>
  </si>
  <si>
    <t>201819NNDR3A54013.1</t>
  </si>
  <si>
    <t>201819NNDR3A54213.1</t>
  </si>
  <si>
    <t>201819NNDR3A54413.1</t>
  </si>
  <si>
    <t>201819NNDR3A54513.1</t>
  </si>
  <si>
    <t>201819NNDR3A54613.1</t>
  </si>
  <si>
    <t>201819NNDR3A54813.1</t>
  </si>
  <si>
    <t>201819NNDR3A55013.1</t>
  </si>
  <si>
    <t>201819NNDR3A55213.1</t>
  </si>
  <si>
    <t>201819NNDR3A59613.1</t>
  </si>
  <si>
    <t>201819NNDR3A51214.1</t>
  </si>
  <si>
    <t>201819NNDR3A51414.1</t>
  </si>
  <si>
    <t>201819NNDR3A51614.1</t>
  </si>
  <si>
    <t>201819NNDR3A51814.1</t>
  </si>
  <si>
    <t>201819NNDR3A52014.1</t>
  </si>
  <si>
    <t>201819NNDR3A52214.1</t>
  </si>
  <si>
    <t>201819NNDR3A52414.1</t>
  </si>
  <si>
    <t>201819NNDR3A52614.1</t>
  </si>
  <si>
    <t>201819NNDR3A52814.1</t>
  </si>
  <si>
    <t>201819NNDR3A53014.1</t>
  </si>
  <si>
    <t>201819NNDR3A53214.1</t>
  </si>
  <si>
    <t>201819NNDR3A53414.1</t>
  </si>
  <si>
    <t>201819NNDR3A53614.1</t>
  </si>
  <si>
    <t>201819NNDR3A53814.1</t>
  </si>
  <si>
    <t>201819NNDR3A54014.1</t>
  </si>
  <si>
    <t>201819NNDR3A54214.1</t>
  </si>
  <si>
    <t>201819NNDR3A54414.1</t>
  </si>
  <si>
    <t>201819NNDR3A54514.1</t>
  </si>
  <si>
    <t>201819NNDR3A54614.1</t>
  </si>
  <si>
    <t>201819NNDR3A54814.1</t>
  </si>
  <si>
    <t>201819NNDR3A55014.1</t>
  </si>
  <si>
    <t>201819NNDR3A55214.1</t>
  </si>
  <si>
    <t>201819NNDR3A59614.1</t>
  </si>
  <si>
    <t>201819NNDR3A51216.1</t>
  </si>
  <si>
    <t>201819NNDR3A51416.1</t>
  </si>
  <si>
    <t>201819NNDR3A51616.1</t>
  </si>
  <si>
    <t>201819NNDR3A51816.1</t>
  </si>
  <si>
    <t>201819NNDR3A52016.1</t>
  </si>
  <si>
    <t>201819NNDR3A52216.1</t>
  </si>
  <si>
    <t>201819NNDR3A52416.1</t>
  </si>
  <si>
    <t>201819NNDR3A52616.1</t>
  </si>
  <si>
    <t>201819NNDR3A52816.1</t>
  </si>
  <si>
    <t>201819NNDR3A53016.1</t>
  </si>
  <si>
    <t>201819NNDR3A53216.1</t>
  </si>
  <si>
    <t>201819NNDR3A53416.1</t>
  </si>
  <si>
    <t>201819NNDR3A53616.1</t>
  </si>
  <si>
    <t>201819NNDR3A53816.1</t>
  </si>
  <si>
    <t>201819NNDR3A54016.1</t>
  </si>
  <si>
    <t>201819NNDR3A54216.1</t>
  </si>
  <si>
    <t>201819NNDR3A54416.1</t>
  </si>
  <si>
    <t>201819NNDR3A54516.1</t>
  </si>
  <si>
    <t>201819NNDR3A54616.1</t>
  </si>
  <si>
    <t>201819NNDR3A54816.1</t>
  </si>
  <si>
    <t>201819NNDR3A55016.1</t>
  </si>
  <si>
    <t>201819NNDR3A55216.1</t>
  </si>
  <si>
    <t>201819NNDR3A59616.1</t>
  </si>
  <si>
    <t>201819NNDR3A51217.1</t>
  </si>
  <si>
    <t>201819NNDR3A51417.1</t>
  </si>
  <si>
    <t>201819NNDR3A51617.1</t>
  </si>
  <si>
    <t>201819NNDR3A51817.1</t>
  </si>
  <si>
    <t>201819NNDR3A52017.1</t>
  </si>
  <si>
    <t>201819NNDR3A52217.1</t>
  </si>
  <si>
    <t>201819NNDR3A52417.1</t>
  </si>
  <si>
    <t>201819NNDR3A52617.1</t>
  </si>
  <si>
    <t>201819NNDR3A52817.1</t>
  </si>
  <si>
    <t>201819NNDR3A53017.1</t>
  </si>
  <si>
    <t>201819NNDR3A53217.1</t>
  </si>
  <si>
    <t>201819NNDR3A53417.1</t>
  </si>
  <si>
    <t>201819NNDR3A53617.1</t>
  </si>
  <si>
    <t>201819NNDR3A53817.1</t>
  </si>
  <si>
    <t>201819NNDR3A54017.1</t>
  </si>
  <si>
    <t>201819NNDR3A54217.1</t>
  </si>
  <si>
    <t>201819NNDR3A54417.1</t>
  </si>
  <si>
    <t>201819NNDR3A54517.1</t>
  </si>
  <si>
    <t>201819NNDR3A54617.1</t>
  </si>
  <si>
    <t>201819NNDR3A54817.1</t>
  </si>
  <si>
    <t>201819NNDR3A55017.1</t>
  </si>
  <si>
    <t>201819NNDR3A55217.1</t>
  </si>
  <si>
    <t>201819NNDR3A59617.1</t>
  </si>
  <si>
    <t>201819NNDR3A51217.5.1</t>
  </si>
  <si>
    <t>201819NNDR3A51417.5.1</t>
  </si>
  <si>
    <t>201819NNDR3A51617.5.1</t>
  </si>
  <si>
    <t>201819NNDR3A51817.5.1</t>
  </si>
  <si>
    <t>201819NNDR3A52017.5.1</t>
  </si>
  <si>
    <t>201819NNDR3A52217.5.1</t>
  </si>
  <si>
    <t>201819NNDR3A52417.5.1</t>
  </si>
  <si>
    <t>201819NNDR3A52617.5.1</t>
  </si>
  <si>
    <t>201819NNDR3A52817.5.1</t>
  </si>
  <si>
    <t>201819NNDR3A53017.5.1</t>
  </si>
  <si>
    <t>201819NNDR3A53217.5.1</t>
  </si>
  <si>
    <t>201819NNDR3A53417.5.1</t>
  </si>
  <si>
    <t>201819NNDR3A53617.5.1</t>
  </si>
  <si>
    <t>201819NNDR3A53817.5.1</t>
  </si>
  <si>
    <t>201819NNDR3A54017.5.1</t>
  </si>
  <si>
    <t>201819NNDR3A54217.5.1</t>
  </si>
  <si>
    <t>201819NNDR3A54417.5.1</t>
  </si>
  <si>
    <t>201819NNDR3A54517.5.1</t>
  </si>
  <si>
    <t>201819NNDR3A54617.5.1</t>
  </si>
  <si>
    <t>201819NNDR3A54817.5.1</t>
  </si>
  <si>
    <t>201819NNDR3A55017.5.1</t>
  </si>
  <si>
    <t>201819NNDR3A55217.5.1</t>
  </si>
  <si>
    <t>201819NNDR3A59617.5.1</t>
  </si>
  <si>
    <t>201819NNDR3A51218.1</t>
  </si>
  <si>
    <t>201819NNDR3A51418.1</t>
  </si>
  <si>
    <t>201819NNDR3A51618.1</t>
  </si>
  <si>
    <t>201819NNDR3A51818.1</t>
  </si>
  <si>
    <t>201819NNDR3A52018.1</t>
  </si>
  <si>
    <t>201819NNDR3A52218.1</t>
  </si>
  <si>
    <t>201819NNDR3A52418.1</t>
  </si>
  <si>
    <t>201819NNDR3A52618.1</t>
  </si>
  <si>
    <t>201819NNDR3A52818.1</t>
  </si>
  <si>
    <t>201819NNDR3A53018.1</t>
  </si>
  <si>
    <t>201819NNDR3A53218.1</t>
  </si>
  <si>
    <t>201819NNDR3A53418.1</t>
  </si>
  <si>
    <t>201819NNDR3A53618.1</t>
  </si>
  <si>
    <t>201819NNDR3A53818.1</t>
  </si>
  <si>
    <t>201819NNDR3A54018.1</t>
  </si>
  <si>
    <t>201819NNDR3A54218.1</t>
  </si>
  <si>
    <t>201819NNDR3A54418.1</t>
  </si>
  <si>
    <t>201819NNDR3A54518.1</t>
  </si>
  <si>
    <t>201819NNDR3A54618.1</t>
  </si>
  <si>
    <t>201819NNDR3A54818.1</t>
  </si>
  <si>
    <t>201819NNDR3A55018.1</t>
  </si>
  <si>
    <t>201819NNDR3A55218.1</t>
  </si>
  <si>
    <t>201819NNDR3A59618.1</t>
  </si>
  <si>
    <t>201819NNDR3A51219.1</t>
  </si>
  <si>
    <t>201819NNDR3A51419.1</t>
  </si>
  <si>
    <t>201819NNDR3A51619.1</t>
  </si>
  <si>
    <t>201819NNDR3A51819.1</t>
  </si>
  <si>
    <t>201819NNDR3A52019.1</t>
  </si>
  <si>
    <t>201819NNDR3A52219.1</t>
  </si>
  <si>
    <t>201819NNDR3A52419.1</t>
  </si>
  <si>
    <t>201819NNDR3A52619.1</t>
  </si>
  <si>
    <t>201819NNDR3A52819.1</t>
  </si>
  <si>
    <t>201819NNDR3A53019.1</t>
  </si>
  <si>
    <t>201819NNDR3A53219.1</t>
  </si>
  <si>
    <t>201819NNDR3A53419.1</t>
  </si>
  <si>
    <t>201819NNDR3A53619.1</t>
  </si>
  <si>
    <t>201819NNDR3A53819.1</t>
  </si>
  <si>
    <t>201819NNDR3A54019.1</t>
  </si>
  <si>
    <t>201819NNDR3A54219.1</t>
  </si>
  <si>
    <t>201819NNDR3A54419.1</t>
  </si>
  <si>
    <t>201819NNDR3A54519.1</t>
  </si>
  <si>
    <t>201819NNDR3A54619.1</t>
  </si>
  <si>
    <t>201819NNDR3A54819.1</t>
  </si>
  <si>
    <t>201819NNDR3A55019.1</t>
  </si>
  <si>
    <t>201819NNDR3A55219.1</t>
  </si>
  <si>
    <t>201819NNDR3A59619.1</t>
  </si>
  <si>
    <t>201819NNDR3A51221.1</t>
  </si>
  <si>
    <t>201819NNDR3A51421.1</t>
  </si>
  <si>
    <t>201819NNDR3A51621.1</t>
  </si>
  <si>
    <t>201819NNDR3A51821.1</t>
  </si>
  <si>
    <t>201819NNDR3A52021.1</t>
  </si>
  <si>
    <t>201819NNDR3A52221.1</t>
  </si>
  <si>
    <t>201819NNDR3A52421.1</t>
  </si>
  <si>
    <t>201819NNDR3A52621.1</t>
  </si>
  <si>
    <t>201819NNDR3A52821.1</t>
  </si>
  <si>
    <t>201819NNDR3A53021.1</t>
  </si>
  <si>
    <t>201819NNDR3A53221.1</t>
  </si>
  <si>
    <t>201819NNDR3A53421.1</t>
  </si>
  <si>
    <t>201819NNDR3A53621.1</t>
  </si>
  <si>
    <t>201819NNDR3A53821.1</t>
  </si>
  <si>
    <t>201819NNDR3A54021.1</t>
  </si>
  <si>
    <t>201819NNDR3A54221.1</t>
  </si>
  <si>
    <t>201819NNDR3A54421.1</t>
  </si>
  <si>
    <t>201819NNDR3A54521.1</t>
  </si>
  <si>
    <t>201819NNDR3A54621.1</t>
  </si>
  <si>
    <t>201819NNDR3A54821.1</t>
  </si>
  <si>
    <t>201819NNDR3A55021.1</t>
  </si>
  <si>
    <t>201819NNDR3A55221.1</t>
  </si>
  <si>
    <t>201819NNDR3A59621.1</t>
  </si>
  <si>
    <t>201819NNDR3A51222.1</t>
  </si>
  <si>
    <t>201819NNDR3A51422.1</t>
  </si>
  <si>
    <t>201819NNDR3A51622.1</t>
  </si>
  <si>
    <t>201819NNDR3A51822.1</t>
  </si>
  <si>
    <t>201819NNDR3A52022.1</t>
  </si>
  <si>
    <t>201819NNDR3A52222.1</t>
  </si>
  <si>
    <t>201819NNDR3A52422.1</t>
  </si>
  <si>
    <t>201819NNDR3A52622.1</t>
  </si>
  <si>
    <t>201819NNDR3A52822.1</t>
  </si>
  <si>
    <t>201819NNDR3A53022.1</t>
  </si>
  <si>
    <t>201819NNDR3A53222.1</t>
  </si>
  <si>
    <t>201819NNDR3A53422.1</t>
  </si>
  <si>
    <t>201819NNDR3A53622.1</t>
  </si>
  <si>
    <t>201819NNDR3A53822.1</t>
  </si>
  <si>
    <t>201819NNDR3A54022.1</t>
  </si>
  <si>
    <t>201819NNDR3A54222.1</t>
  </si>
  <si>
    <t>201819NNDR3A54422.1</t>
  </si>
  <si>
    <t>201819NNDR3A54522.1</t>
  </si>
  <si>
    <t>201819NNDR3A54622.1</t>
  </si>
  <si>
    <t>201819NNDR3A54822.1</t>
  </si>
  <si>
    <t>201819NNDR3A55022.1</t>
  </si>
  <si>
    <t>201819NNDR3A55222.1</t>
  </si>
  <si>
    <t>201819NNDR3A59622.1</t>
  </si>
  <si>
    <t>201819NNDR3A51223.1</t>
  </si>
  <si>
    <t>201819NNDR3A51423.1</t>
  </si>
  <si>
    <t>201819NNDR3A51623.1</t>
  </si>
  <si>
    <t>201819NNDR3A51823.1</t>
  </si>
  <si>
    <t>201819NNDR3A52023.1</t>
  </si>
  <si>
    <t>201819NNDR3A52223.1</t>
  </si>
  <si>
    <t>201819NNDR3A52423.1</t>
  </si>
  <si>
    <t>201819NNDR3A52623.1</t>
  </si>
  <si>
    <t>201819NNDR3A52823.1</t>
  </si>
  <si>
    <t>201819NNDR3A53023.1</t>
  </si>
  <si>
    <t>201819NNDR3A53223.1</t>
  </si>
  <si>
    <t>201819NNDR3A53423.1</t>
  </si>
  <si>
    <t>201819NNDR3A53623.1</t>
  </si>
  <si>
    <t>201819NNDR3A53823.1</t>
  </si>
  <si>
    <t>201819NNDR3A54023.1</t>
  </si>
  <si>
    <t>201819NNDR3A54223.1</t>
  </si>
  <si>
    <t>201819NNDR3A54423.1</t>
  </si>
  <si>
    <t>201819NNDR3A54523.1</t>
  </si>
  <si>
    <t>201819NNDR3A54623.1</t>
  </si>
  <si>
    <t>201819NNDR3A54823.1</t>
  </si>
  <si>
    <t>201819NNDR3A55023.1</t>
  </si>
  <si>
    <t>201819NNDR3A55223.1</t>
  </si>
  <si>
    <t>201819NNDR3A59623.1</t>
  </si>
  <si>
    <t>201819NNDR3A51224.1</t>
  </si>
  <si>
    <t>201819NNDR3A51424.1</t>
  </si>
  <si>
    <t>201819NNDR3A51624.1</t>
  </si>
  <si>
    <t>201819NNDR3A51824.1</t>
  </si>
  <si>
    <t>201819NNDR3A52024.1</t>
  </si>
  <si>
    <t>201819NNDR3A52224.1</t>
  </si>
  <si>
    <t>201819NNDR3A52424.1</t>
  </si>
  <si>
    <t>201819NNDR3A52624.1</t>
  </si>
  <si>
    <t>201819NNDR3A52824.1</t>
  </si>
  <si>
    <t>201819NNDR3A53024.1</t>
  </si>
  <si>
    <t>201819NNDR3A53224.1</t>
  </si>
  <si>
    <t>201819NNDR3A53424.1</t>
  </si>
  <si>
    <t>201819NNDR3A53624.1</t>
  </si>
  <si>
    <t>201819NNDR3A53824.1</t>
  </si>
  <si>
    <t>201819NNDR3A54024.1</t>
  </si>
  <si>
    <t>201819NNDR3A54224.1</t>
  </si>
  <si>
    <t>201819NNDR3A54424.1</t>
  </si>
  <si>
    <t>201819NNDR3A54524.1</t>
  </si>
  <si>
    <t>201819NNDR3A54624.1</t>
  </si>
  <si>
    <t>201819NNDR3A54824.1</t>
  </si>
  <si>
    <t>201819NNDR3A55024.1</t>
  </si>
  <si>
    <t>201819NNDR3A55224.1</t>
  </si>
  <si>
    <t>201819NNDR3A59624.1</t>
  </si>
  <si>
    <t>201819NNDR3A51225.1</t>
  </si>
  <si>
    <t>201819NNDR3A51425.1</t>
  </si>
  <si>
    <t>201819NNDR3A51625.1</t>
  </si>
  <si>
    <t>201819NNDR3A51825.1</t>
  </si>
  <si>
    <t>201819NNDR3A52025.1</t>
  </si>
  <si>
    <t>201819NNDR3A52225.1</t>
  </si>
  <si>
    <t>201819NNDR3A52425.1</t>
  </si>
  <si>
    <t>201819NNDR3A52625.1</t>
  </si>
  <si>
    <t>201819NNDR3A52825.1</t>
  </si>
  <si>
    <t>201819NNDR3A53025.1</t>
  </si>
  <si>
    <t>201819NNDR3A53225.1</t>
  </si>
  <si>
    <t>201819NNDR3A53425.1</t>
  </si>
  <si>
    <t>201819NNDR3A53625.1</t>
  </si>
  <si>
    <t>201819NNDR3A53825.1</t>
  </si>
  <si>
    <t>201819NNDR3A54025.1</t>
  </si>
  <si>
    <t>201819NNDR3A54225.1</t>
  </si>
  <si>
    <t>201819NNDR3A54425.1</t>
  </si>
  <si>
    <t>201819NNDR3A54525.1</t>
  </si>
  <si>
    <t>201819NNDR3A54625.1</t>
  </si>
  <si>
    <t>201819NNDR3A54825.1</t>
  </si>
  <si>
    <t>201819NNDR3A55025.1</t>
  </si>
  <si>
    <t>201819NNDR3A55225.1</t>
  </si>
  <si>
    <t>201819NNDR3A59625.1</t>
  </si>
  <si>
    <t>201819NNDR3A51226.1</t>
  </si>
  <si>
    <t>201819NNDR3A51426.1</t>
  </si>
  <si>
    <t>201819NNDR3A51626.1</t>
  </si>
  <si>
    <t>201819NNDR3A51826.1</t>
  </si>
  <si>
    <t>201819NNDR3A52026.1</t>
  </si>
  <si>
    <t>201819NNDR3A52226.1</t>
  </si>
  <si>
    <t>201819NNDR3A52426.1</t>
  </si>
  <si>
    <t>201819NNDR3A52626.1</t>
  </si>
  <si>
    <t>201819NNDR3A52826.1</t>
  </si>
  <si>
    <t>201819NNDR3A53026.1</t>
  </si>
  <si>
    <t>201819NNDR3A53226.1</t>
  </si>
  <si>
    <t>201819NNDR3A53426.1</t>
  </si>
  <si>
    <t>201819NNDR3A53626.1</t>
  </si>
  <si>
    <t>201819NNDR3A53826.1</t>
  </si>
  <si>
    <t>201819NNDR3A54026.1</t>
  </si>
  <si>
    <t>201819NNDR3A54226.1</t>
  </si>
  <si>
    <t>201819NNDR3A54426.1</t>
  </si>
  <si>
    <t>201819NNDR3A54526.1</t>
  </si>
  <si>
    <t>201819NNDR3A54626.1</t>
  </si>
  <si>
    <t>201819NNDR3A54826.1</t>
  </si>
  <si>
    <t>201819NNDR3A55026.1</t>
  </si>
  <si>
    <t>201819NNDR3A55226.1</t>
  </si>
  <si>
    <t>201819NNDR3A59626.1</t>
  </si>
  <si>
    <t>201819NNDR3A51227.1</t>
  </si>
  <si>
    <t>201819NNDR3A51427.1</t>
  </si>
  <si>
    <t>201819NNDR3A51627.1</t>
  </si>
  <si>
    <t>201819NNDR3A51827.1</t>
  </si>
  <si>
    <t>201819NNDR3A52027.1</t>
  </si>
  <si>
    <t>201819NNDR3A52227.1</t>
  </si>
  <si>
    <t>201819NNDR3A52427.1</t>
  </si>
  <si>
    <t>201819NNDR3A52627.1</t>
  </si>
  <si>
    <t>201819NNDR3A52827.1</t>
  </si>
  <si>
    <t>201819NNDR3A53027.1</t>
  </si>
  <si>
    <t>201819NNDR3A53227.1</t>
  </si>
  <si>
    <t>201819NNDR3A53427.1</t>
  </si>
  <si>
    <t>201819NNDR3A53627.1</t>
  </si>
  <si>
    <t>201819NNDR3A53827.1</t>
  </si>
  <si>
    <t>201819NNDR3A54027.1</t>
  </si>
  <si>
    <t>201819NNDR3A54227.1</t>
  </si>
  <si>
    <t>201819NNDR3A54427.1</t>
  </si>
  <si>
    <t>201819NNDR3A54527.1</t>
  </si>
  <si>
    <t>201819NNDR3A54627.1</t>
  </si>
  <si>
    <t>201819NNDR3A54827.1</t>
  </si>
  <si>
    <t>201819NNDR3A55027.1</t>
  </si>
  <si>
    <t>201819NNDR3A55227.1</t>
  </si>
  <si>
    <t>201819NNDR3A59627.1</t>
  </si>
  <si>
    <t>201819NNDR3A51240.1</t>
  </si>
  <si>
    <t>201819NNDR3A51440.1</t>
  </si>
  <si>
    <t>201819NNDR3A51640.1</t>
  </si>
  <si>
    <t>201819NNDR3A51840.1</t>
  </si>
  <si>
    <t>201819NNDR3A52040.1</t>
  </si>
  <si>
    <t>201819NNDR3A52240.1</t>
  </si>
  <si>
    <t>201819NNDR3A52440.1</t>
  </si>
  <si>
    <t>201819NNDR3A52640.1</t>
  </si>
  <si>
    <t>201819NNDR3A52840.1</t>
  </si>
  <si>
    <t>201819NNDR3A53040.1</t>
  </si>
  <si>
    <t>201819NNDR3A53240.1</t>
  </si>
  <si>
    <t>201819NNDR3A53440.1</t>
  </si>
  <si>
    <t>201819NNDR3A53640.1</t>
  </si>
  <si>
    <t>201819NNDR3A53840.1</t>
  </si>
  <si>
    <t>201819NNDR3A54040.1</t>
  </si>
  <si>
    <t>201819NNDR3A54240.1</t>
  </si>
  <si>
    <t>201819NNDR3A54440.1</t>
  </si>
  <si>
    <t>201819NNDR3A54540.1</t>
  </si>
  <si>
    <t>201819NNDR3A54640.1</t>
  </si>
  <si>
    <t>201819NNDR3A54840.1</t>
  </si>
  <si>
    <t>201819NNDR3A55040.1</t>
  </si>
  <si>
    <t>201819NNDR3A55240.1</t>
  </si>
  <si>
    <t>201819NNDR3A59640.1</t>
  </si>
  <si>
    <t>201819NNDR3A51241.1</t>
  </si>
  <si>
    <t>201819NNDR3A51441.1</t>
  </si>
  <si>
    <t>201819NNDR3A51641.1</t>
  </si>
  <si>
    <t>201819NNDR3A51841.1</t>
  </si>
  <si>
    <t>201819NNDR3A52041.1</t>
  </si>
  <si>
    <t>201819NNDR3A52241.1</t>
  </si>
  <si>
    <t>201819NNDR3A52441.1</t>
  </si>
  <si>
    <t>201819NNDR3A52641.1</t>
  </si>
  <si>
    <t>201819NNDR3A52841.1</t>
  </si>
  <si>
    <t>201819NNDR3A53041.1</t>
  </si>
  <si>
    <t>201819NNDR3A53241.1</t>
  </si>
  <si>
    <t>201819NNDR3A53441.1</t>
  </si>
  <si>
    <t>201819NNDR3A53641.1</t>
  </si>
  <si>
    <t>201819NNDR3A53841.1</t>
  </si>
  <si>
    <t>201819NNDR3A54041.1</t>
  </si>
  <si>
    <t>201819NNDR3A54241.1</t>
  </si>
  <si>
    <t>201819NNDR3A54441.1</t>
  </si>
  <si>
    <t>201819NNDR3A54541.1</t>
  </si>
  <si>
    <t>201819NNDR3A54641.1</t>
  </si>
  <si>
    <t>201819NNDR3A54841.1</t>
  </si>
  <si>
    <t>201819NNDR3A55041.1</t>
  </si>
  <si>
    <t>201819NNDR3A55241.1</t>
  </si>
  <si>
    <t>201819NNDR3A59641.1</t>
  </si>
  <si>
    <t>201819NNDR3A51242.1</t>
  </si>
  <si>
    <t>201819NNDR3A51442.1</t>
  </si>
  <si>
    <t>201819NNDR3A51642.1</t>
  </si>
  <si>
    <t>201819NNDR3A51842.1</t>
  </si>
  <si>
    <t>201819NNDR3A52042.1</t>
  </si>
  <si>
    <t>201819NNDR3A52242.1</t>
  </si>
  <si>
    <t>201819NNDR3A52442.1</t>
  </si>
  <si>
    <t>201819NNDR3A52642.1</t>
  </si>
  <si>
    <t>201819NNDR3A52842.1</t>
  </si>
  <si>
    <t>201819NNDR3A53042.1</t>
  </si>
  <si>
    <t>201819NNDR3A53242.1</t>
  </si>
  <si>
    <t>201819NNDR3A53442.1</t>
  </si>
  <si>
    <t>201819NNDR3A53642.1</t>
  </si>
  <si>
    <t>201819NNDR3A53842.1</t>
  </si>
  <si>
    <t>201819NNDR3A54042.1</t>
  </si>
  <si>
    <t>201819NNDR3A54242.1</t>
  </si>
  <si>
    <t>201819NNDR3A54442.1</t>
  </si>
  <si>
    <t>201819NNDR3A54542.1</t>
  </si>
  <si>
    <t>201819NNDR3A54642.1</t>
  </si>
  <si>
    <t>201819NNDR3A54842.1</t>
  </si>
  <si>
    <t>201819NNDR3A55042.1</t>
  </si>
  <si>
    <t>201819NNDR3A55242.1</t>
  </si>
  <si>
    <t>201819NNDR3A59642.1</t>
  </si>
  <si>
    <t>201819NNDR3A51243.1</t>
  </si>
  <si>
    <t>201819NNDR3A51443.1</t>
  </si>
  <si>
    <t>201819NNDR3A51643.1</t>
  </si>
  <si>
    <t>201819NNDR3A51843.1</t>
  </si>
  <si>
    <t>201819NNDR3A52043.1</t>
  </si>
  <si>
    <t>201819NNDR3A52243.1</t>
  </si>
  <si>
    <t>201819NNDR3A52443.1</t>
  </si>
  <si>
    <t>201819NNDR3A52643.1</t>
  </si>
  <si>
    <t>201819NNDR3A52843.1</t>
  </si>
  <si>
    <t>201819NNDR3A53043.1</t>
  </si>
  <si>
    <t>201819NNDR3A53243.1</t>
  </si>
  <si>
    <t>201819NNDR3A53443.1</t>
  </si>
  <si>
    <t>201819NNDR3A53643.1</t>
  </si>
  <si>
    <t>201819NNDR3A53843.1</t>
  </si>
  <si>
    <t>201819NNDR3A54043.1</t>
  </si>
  <si>
    <t>201819NNDR3A54243.1</t>
  </si>
  <si>
    <t>201819NNDR3A54443.1</t>
  </si>
  <si>
    <t>201819NNDR3A54543.1</t>
  </si>
  <si>
    <t>201819NNDR3A54643.1</t>
  </si>
  <si>
    <t>201819NNDR3A54843.1</t>
  </si>
  <si>
    <t>201819NNDR3A55043.1</t>
  </si>
  <si>
    <t>201819NNDR3A55243.1</t>
  </si>
  <si>
    <t>201819NNDR3A59643.1</t>
  </si>
  <si>
    <t>Dafydd L Edwards</t>
  </si>
  <si>
    <t xml:space="preserve"> Edward Bleddyn Jones</t>
  </si>
  <si>
    <t>Andrew Kirkham</t>
  </si>
  <si>
    <t>susan.plumb@conwy.gov.uk; alyson.miliziano@conwy.gov.uk</t>
  </si>
  <si>
    <t>704833</t>
  </si>
  <si>
    <t>vicki.j.hankin@flintshire.gov.uk</t>
  </si>
  <si>
    <t>Mark Owen</t>
  </si>
  <si>
    <t>Jane Thomas</t>
  </si>
  <si>
    <t>Rhodri Morris; Ann Ireland</t>
  </si>
  <si>
    <t>rhodrim@ceredigion.gov.uk; Ann.Ireland@ceredigion.gov.uk</t>
  </si>
  <si>
    <t>Hywel Jenkins</t>
  </si>
  <si>
    <t>Huw Jones; Ann Hinder</t>
  </si>
  <si>
    <t>h.jones@npt.gov.uk; a.hinder@npt.gov.uk</t>
  </si>
  <si>
    <t>Barrie J Davies</t>
  </si>
  <si>
    <t>725239</t>
  </si>
  <si>
    <t>Nigel Aurelius</t>
  </si>
  <si>
    <t>Peter Davies</t>
  </si>
  <si>
    <t>Deb Smith</t>
  </si>
  <si>
    <t>742359</t>
  </si>
  <si>
    <t>Dominic Lewis; Laura Campbell</t>
  </si>
  <si>
    <t>rhyddhad ardrethi fusnesau bach</t>
  </si>
  <si>
    <t>Nifer yr hereditamentau nad ydynt yn gymwys ar gyfer rhyddhad ardrethi busnesau bach o ganlyniad i'r cyfyngiad amlfeddiannaeth</t>
  </si>
  <si>
    <t>Faint o ardrethi annomestig ychwanegol a delir gan hereditamentau o ganlyniad i'r cyfyngiad amlfeddiannaeth</t>
  </si>
  <si>
    <t>Gostyngiadau o dan s43 (rhyddhad ardrethi busnesau bach - elfen gofal plant )</t>
  </si>
  <si>
    <t>Gostyngiadau o dan s43 (rhyddhad ardrethi busnesau bach ac eithrio'r elfennau gofal plant a swyddfeydd post)</t>
  </si>
  <si>
    <t>Cyfanswm y gostyngiadau o dan s43 (rhyddhad ardrethi busnesau bach) (cyfanswm llinellau 8.6 i 8.8)</t>
  </si>
  <si>
    <t>Total reductions under s43 (small business rate relief) (sum of lines 8 to 8.6)</t>
  </si>
  <si>
    <t>Cyfanswm y gostyngiadau o dan s43 (rhyddhad ardrethi busnesau bach) (cyfanswm llinellau 8 i 8.6)</t>
  </si>
  <si>
    <t>collection, analysis and aggregation of records and data required;</t>
  </si>
  <si>
    <t>casglu, dadansoddi a chyfuno'r cofnodion a'r data gofynnol</t>
  </si>
  <si>
    <t>completing, checking, amending and approving the form.</t>
  </si>
  <si>
    <t>cwblhau, gwirio, diwygio a chymeradwyo'r ffurflen.</t>
  </si>
  <si>
    <t>Dilysu</t>
  </si>
  <si>
    <t>Dylech gynnwys yr amser a dreuliwyd ar weithgarwch i baratoi ac anfon y ffurflen hon yn unig, megis:</t>
  </si>
  <si>
    <t>Mae croeso i chi ychwanegu unrhyw sylwadau</t>
  </si>
  <si>
    <t xml:space="preserve">Mae Llywodraeth Cymru yn monitro'r baich o lenwi'r ffurflen casglu data hon. </t>
  </si>
  <si>
    <t>Nifer yr oriau</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</si>
  <si>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</si>
  <si>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</si>
  <si>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</si>
  <si>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</si>
  <si>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</si>
  <si>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</si>
  <si>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Y Baich o Ymateb i'r Arolwg</t>
  </si>
  <si>
    <t>S.R.B.</t>
  </si>
  <si>
    <t>Suggested Updatesfor 2020-21?</t>
  </si>
  <si>
    <t>General comments</t>
  </si>
  <si>
    <t>Please comment</t>
  </si>
  <si>
    <t>Dyddiad:</t>
  </si>
  <si>
    <t>Enw (priflythrennau):</t>
  </si>
  <si>
    <t>Llofnod:</t>
  </si>
  <si>
    <t xml:space="preserve">     - yn unol â'r telerau ac amodau perthnasol.</t>
  </si>
  <si>
    <t xml:space="preserve">     - wedi'i ddatgan/datgan yn deg;</t>
  </si>
  <si>
    <t>Rwyf / rydym wedi dod i'r casgliad nad oes unrhyw beth wedi dod i'n sylw i awgrymu nad yw'r hawliad neu'r ffurflen:</t>
  </si>
  <si>
    <t xml:space="preserve">Mae'r Datganiad o Gyfrifoldebau cyrff sy'n talu ac yn derbyn grantiau, Archwilydd Cyffredinol Cymru ac archwilwyr sy'n gweithio o dan ei drefniadau ar gyfer ardystio hawliadau a ffurflenni yn nodi priod gyfrifoldebau y partïon hyn. Mae hefyd yn nodi cyfyngiadau cyfrifoldebau Archwilydd Cyffredinol Cymru a'r archwilwyr sy'n gweithio o dan ei drefniadau.
</t>
  </si>
  <si>
    <t>Llofnod y Prif Swyddog Ariannol:</t>
  </si>
  <si>
    <t>Tystysgrif y Prif Swyddog Cyllid</t>
  </si>
  <si>
    <t>esboniwch y cynnydd mewn ôl-ddyledion sy'n fwy nag 20%</t>
  </si>
  <si>
    <t>Os yw'r blwch glas yn cynnwys X</t>
  </si>
  <si>
    <t>Os yw'r gwahaniaeth yn llai na £500,000 nid oes angen esboniad</t>
  </si>
  <si>
    <t>Y rheswm dros y gwahaniaethau</t>
  </si>
  <si>
    <t>Llinell 14</t>
  </si>
  <si>
    <t>ÔL- DDYLEDION</t>
  </si>
  <si>
    <t>rhowch y rheswm dros y newid yn y blwch ar y dde</t>
  </si>
  <si>
    <t>Os yw'r gwahaniaeth gwirioneddol yn llai na £25,000  - ewch i'r prawf nesaf</t>
  </si>
  <si>
    <t>Llinell 11, mewn perthynas â'r flwyddyn gyfredol</t>
  </si>
  <si>
    <t>(goddefiant plws neu finws 20%)</t>
  </si>
  <si>
    <t>Prawf 10:  Mae'n cymharu gostyngiadau o dan a45 (eiddo gwag) NDR3 ag NDR1</t>
  </si>
  <si>
    <t>Llinell 9, mewn perthynas â'r flwyddyn gyfredol</t>
  </si>
  <si>
    <t>Prawf 9:  Mae'n cymharu gostyngiadau o dan a44a (Eiddo a feddiannir yn rhannol) NDR3 ag NDR1</t>
  </si>
  <si>
    <t>Os yw'r gwahaniaeth gwirioneddol yn llai na £1,000  - ewch i'r prawf nesaf</t>
  </si>
  <si>
    <t>Llinell 8.5 plws 8.6</t>
  </si>
  <si>
    <t>(goddefiant plws neu finwss 20%)</t>
  </si>
  <si>
    <t>Prawf 8:  Mae'n cymharu gostyngiadau o dan a43(6a) (busnesau gwledig)  NDR3 ag NDR1</t>
  </si>
  <si>
    <t>Llinell 6.5</t>
  </si>
  <si>
    <t>Prawf 7:  Mae'n cymharu gostyngiadau o dan a43(5)(6b) (clybiau chwaraeon amatur cymunedol)  NDR3 ag NDR1</t>
  </si>
  <si>
    <t>rhowch y rheswm dros y newid yn y blwch ar y ddet</t>
  </si>
  <si>
    <t>Llinell 5</t>
  </si>
  <si>
    <t>Prawf 6:  Mae'n cymharu gostyngiadau o dan a43(5)(6)(a) (deiliadaeth elusennol), NDR3 ag NDR1</t>
  </si>
  <si>
    <t>RHYDDHAD GORFODOL</t>
  </si>
  <si>
    <t>Llinell 1, Ardrethi Gros sy'n Daladwy</t>
  </si>
  <si>
    <t>ARDRETHI GROS SY'N DALADWY</t>
  </si>
  <si>
    <t>Rhan 1</t>
  </si>
  <si>
    <t>Llinell 23, Arenillion Net</t>
  </si>
  <si>
    <t>Llinell 26, Ad-dalu gordaliadau</t>
  </si>
  <si>
    <t>Prawf 4:  Mesur o gyfran y gordaliadau a ad-dalwyd o'i chymaru â'r arenillion net (goddefiant o 2%)</t>
  </si>
  <si>
    <t>AD-DALU GORDALIADAU</t>
  </si>
  <si>
    <t>Llinell 25, Colledion wrth gasglu</t>
  </si>
  <si>
    <t>Prawf 3:  Mesur o gyfran y colledion wrth gasglu o'i chymaru â'r arenillion net  (goddefiant o 6%)</t>
  </si>
  <si>
    <t>COLLEDION WRTH GASGLU</t>
  </si>
  <si>
    <t>Os yw'r gwahaniaeth gwirioneddol yn llai na £10,000  - ewch i'r prawf nesaf</t>
  </si>
  <si>
    <t>Llinell 18</t>
  </si>
  <si>
    <t>(goddefiant plws neu finws 50%)</t>
  </si>
  <si>
    <t>Prawf 2:  Mae'n cymharu Rhyddhad yn ôl Disgresiwn ar gyfer cyrff nad ydynt yn gwneud elw ar NDR3 ag NDR1 llinell 13</t>
  </si>
  <si>
    <t xml:space="preserve">Os yw'r gwahaniaeth gwirioneddol yn llai na £10,000  - ewch i'r prawf nesaf </t>
  </si>
  <si>
    <t>Llinell 17</t>
  </si>
  <si>
    <t>Prawf 1:  Mae'n cymharu Rhyddhad yn ôl disgresiwn ar gyfer Elusennau ar NDR3 ag NDR1 llinell 11</t>
  </si>
  <si>
    <t>RHYDDHAD YN Ôl DISGRESIWN</t>
  </si>
  <si>
    <t>Rhan 2</t>
  </si>
  <si>
    <t xml:space="preserve">Os gwelwch y neges  #DIV/0!  mewn unrhyw flwch glas rhowch esboniad </t>
  </si>
  <si>
    <t>Mae angen esbonio unrhyw newidiadau canrannol mawr mewn rhyddhad rhwng NDR3 ac NDR1 yn y blychau perthnasol wrth ochr y testun.</t>
  </si>
  <si>
    <t>Os yw'r blychau glas yn wag mae eich ffurflen wedi pasio ein gwiriadau dilysu.</t>
  </si>
  <si>
    <t>Gwiriadau dilysu</t>
  </si>
  <si>
    <t>Comments</t>
  </si>
  <si>
    <t>Certificate</t>
  </si>
  <si>
    <t>Ardystiaf fod y ffigrau a nodir yn Rhannau 1 a 2 o'r ffurflen hon yw'r rhai gorau y gellir eu cyfrifol ar sail y wybodaeth sydd ar gael i mi.</t>
  </si>
  <si>
    <t>Dyluniad y ffurflen</t>
  </si>
  <si>
    <t>Dogfennaeth</t>
  </si>
  <si>
    <t>*Dilëwch fel y bo angen</t>
  </si>
  <si>
    <t>Certificate of the Auditor General for Wales</t>
  </si>
  <si>
    <t>Tystysgrif Archwilydd Cyffredinol Cymru</t>
  </si>
  <si>
    <t>(Except for the matters raised in the attached qualification letter dated_______________________)*</t>
  </si>
  <si>
    <t>(Ac eithrio'r materion a godir yn y llythyr amodi atodedig dyddiedig___________________)*</t>
  </si>
  <si>
    <t xml:space="preserve">Rwyf / Rydym wedi archwilio'r ffigurau a nodir yn y ffurflen hon (sy'n disodli neu'n diwygio'r ffurflen wreiddiol a gyflwynwyd i mi / ni gan y corff sy'n derbyn dyddiedig __________)* a chyfrifon a chofnodion y corff sy'n derbyn yn unol â Chyfarwyddyd Ardystio A01, ac wedi cynnal y profion yng Nghyfarwyddyd Ardystio rhif ___________ ac wedi cael y cyfryw dystiolaeth ac esboniadau ag sydd ei hangen, yn fy marn i / ein barn ni.
</t>
  </si>
  <si>
    <t xml:space="preserve">(#DIV/0! means that there was no estimate on your NDR1 but there is a figure on your NDR3)  </t>
  </si>
  <si>
    <t xml:space="preserve">(Mae #DIV/0! yn golygu nad oedd unrhyw amcangyfrif ar eich NDR1 ond bod ffigur ar eich NDR3)  </t>
  </si>
  <si>
    <t>Prawf 11:  Cadarnhau'r cynnydd canrannol yn Ôl-ddyledion gros amcangyfrifedig yr holl ardrethi annomestig</t>
  </si>
  <si>
    <t>The Rating (Empty Property) Act 2007</t>
  </si>
  <si>
    <t xml:space="preserve">Mae Deddf Ardrethu (Eiddo Gwag) 2007 </t>
  </si>
  <si>
    <t>2020-21</t>
  </si>
  <si>
    <t>Helen McQuire-Jones</t>
  </si>
  <si>
    <t>hmjfi@anglesey.gov.uk</t>
  </si>
  <si>
    <t>Steve Gadd</t>
  </si>
  <si>
    <t>Mark Price</t>
  </si>
  <si>
    <t>Mark Price; Mike Parry</t>
  </si>
  <si>
    <t>Mark.Price@merthyr.gov.uk;  mike.parry@merthyr.gov.uk</t>
  </si>
  <si>
    <t>Stephen R Harris</t>
  </si>
  <si>
    <t>Rhian Hayden</t>
  </si>
  <si>
    <t xml:space="preserve">deb.smith@torfaen.gov.uk; ruthdonovan@monmouthshire.gov.uk   </t>
  </si>
  <si>
    <t>sormiston@cardiff.gov.uk; c.dulson@cardiff.gov.uk</t>
  </si>
  <si>
    <t>202021NNDR15121.1</t>
  </si>
  <si>
    <t>202021NNDR15141.1</t>
  </si>
  <si>
    <t>202021NNDR15161.1</t>
  </si>
  <si>
    <t>202021NNDR15181.1</t>
  </si>
  <si>
    <t>202021NNDR15201.1</t>
  </si>
  <si>
    <t>202021NNDR15221.1</t>
  </si>
  <si>
    <t>202021NNDR15241.1</t>
  </si>
  <si>
    <t>202021NNDR15261.1</t>
  </si>
  <si>
    <t>202021NNDR15281.1</t>
  </si>
  <si>
    <t>202021NNDR15301.1</t>
  </si>
  <si>
    <t>202021NNDR15321.1</t>
  </si>
  <si>
    <t>202021NNDR15341.1</t>
  </si>
  <si>
    <t>202021NNDR15361.1</t>
  </si>
  <si>
    <t>202021NNDR15381.1</t>
  </si>
  <si>
    <t>202021NNDR15401.1</t>
  </si>
  <si>
    <t>202021NNDR15421.1</t>
  </si>
  <si>
    <t>202021NNDR15441.1</t>
  </si>
  <si>
    <t>202021NNDR15451.1</t>
  </si>
  <si>
    <t>202021NNDR15461.1</t>
  </si>
  <si>
    <t>202021NNDR15481.1</t>
  </si>
  <si>
    <t>202021NNDR15501.1</t>
  </si>
  <si>
    <t>202021NNDR15521.1</t>
  </si>
  <si>
    <t>202021NNDR15961.1</t>
  </si>
  <si>
    <t>202021NNDR15122.1</t>
  </si>
  <si>
    <t>202021NNDR15142.1</t>
  </si>
  <si>
    <t>202021NNDR15162.1</t>
  </si>
  <si>
    <t>202021NNDR15182.1</t>
  </si>
  <si>
    <t>202021NNDR15202.1</t>
  </si>
  <si>
    <t>202021NNDR15222.1</t>
  </si>
  <si>
    <t>202021NNDR15242.1</t>
  </si>
  <si>
    <t>202021NNDR15262.1</t>
  </si>
  <si>
    <t>202021NNDR15282.1</t>
  </si>
  <si>
    <t>202021NNDR15302.1</t>
  </si>
  <si>
    <t>202021NNDR15322.1</t>
  </si>
  <si>
    <t>202021NNDR15342.1</t>
  </si>
  <si>
    <t>202021NNDR15362.1</t>
  </si>
  <si>
    <t>202021NNDR15382.1</t>
  </si>
  <si>
    <t>202021NNDR15402.1</t>
  </si>
  <si>
    <t>202021NNDR15422.1</t>
  </si>
  <si>
    <t>202021NNDR15442.1</t>
  </si>
  <si>
    <t>202021NNDR15452.1</t>
  </si>
  <si>
    <t>202021NNDR15462.1</t>
  </si>
  <si>
    <t>202021NNDR15482.1</t>
  </si>
  <si>
    <t>202021NNDR15502.1</t>
  </si>
  <si>
    <t>202021NNDR15522.1</t>
  </si>
  <si>
    <t>202021NNDR15962.1</t>
  </si>
  <si>
    <t>202021NNDR15123.1</t>
  </si>
  <si>
    <t>202021NNDR15143.1</t>
  </si>
  <si>
    <t>202021NNDR15163.1</t>
  </si>
  <si>
    <t>202021NNDR15183.1</t>
  </si>
  <si>
    <t>202021NNDR15203.1</t>
  </si>
  <si>
    <t>202021NNDR15223.1</t>
  </si>
  <si>
    <t>202021NNDR15243.1</t>
  </si>
  <si>
    <t>202021NNDR15263.1</t>
  </si>
  <si>
    <t>202021NNDR15283.1</t>
  </si>
  <si>
    <t>202021NNDR15303.1</t>
  </si>
  <si>
    <t>202021NNDR15323.1</t>
  </si>
  <si>
    <t>202021NNDR15343.1</t>
  </si>
  <si>
    <t>202021NNDR15363.1</t>
  </si>
  <si>
    <t>202021NNDR15383.1</t>
  </si>
  <si>
    <t>202021NNDR15403.1</t>
  </si>
  <si>
    <t>202021NNDR15423.1</t>
  </si>
  <si>
    <t>202021NNDR15443.1</t>
  </si>
  <si>
    <t>202021NNDR15453.1</t>
  </si>
  <si>
    <t>202021NNDR15463.1</t>
  </si>
  <si>
    <t>202021NNDR15483.1</t>
  </si>
  <si>
    <t>202021NNDR15503.1</t>
  </si>
  <si>
    <t>202021NNDR15523.1</t>
  </si>
  <si>
    <t>202021NNDR15963.1</t>
  </si>
  <si>
    <t>202021NNDR15124.1</t>
  </si>
  <si>
    <t>202021NNDR15144.1</t>
  </si>
  <si>
    <t>202021NNDR15164.1</t>
  </si>
  <si>
    <t>202021NNDR15184.1</t>
  </si>
  <si>
    <t>202021NNDR15204.1</t>
  </si>
  <si>
    <t>202021NNDR15224.1</t>
  </si>
  <si>
    <t>202021NNDR15244.1</t>
  </si>
  <si>
    <t>202021NNDR15264.1</t>
  </si>
  <si>
    <t>202021NNDR15284.1</t>
  </si>
  <si>
    <t>202021NNDR15304.1</t>
  </si>
  <si>
    <t>202021NNDR15324.1</t>
  </si>
  <si>
    <t>202021NNDR15344.1</t>
  </si>
  <si>
    <t>202021NNDR15364.1</t>
  </si>
  <si>
    <t>202021NNDR15384.1</t>
  </si>
  <si>
    <t>202021NNDR15404.1</t>
  </si>
  <si>
    <t>202021NNDR15424.1</t>
  </si>
  <si>
    <t>202021NNDR15444.1</t>
  </si>
  <si>
    <t>202021NNDR15454.1</t>
  </si>
  <si>
    <t>202021NNDR15464.1</t>
  </si>
  <si>
    <t>202021NNDR15484.1</t>
  </si>
  <si>
    <t>202021NNDR15504.1</t>
  </si>
  <si>
    <t>202021NNDR15524.1</t>
  </si>
  <si>
    <t>202021NNDR15964.1</t>
  </si>
  <si>
    <t>202021NNDR15125.1</t>
  </si>
  <si>
    <t>202021NNDR15145.1</t>
  </si>
  <si>
    <t>202021NNDR15165.1</t>
  </si>
  <si>
    <t>202021NNDR15185.1</t>
  </si>
  <si>
    <t>202021NNDR15205.1</t>
  </si>
  <si>
    <t>202021NNDR15225.1</t>
  </si>
  <si>
    <t>202021NNDR15245.1</t>
  </si>
  <si>
    <t>202021NNDR15265.1</t>
  </si>
  <si>
    <t>202021NNDR15285.1</t>
  </si>
  <si>
    <t>202021NNDR15305.1</t>
  </si>
  <si>
    <t>202021NNDR15325.1</t>
  </si>
  <si>
    <t>202021NNDR15345.1</t>
  </si>
  <si>
    <t>202021NNDR15365.1</t>
  </si>
  <si>
    <t>202021NNDR15385.1</t>
  </si>
  <si>
    <t>202021NNDR15405.1</t>
  </si>
  <si>
    <t>202021NNDR15425.1</t>
  </si>
  <si>
    <t>202021NNDR15445.1</t>
  </si>
  <si>
    <t>202021NNDR15455.1</t>
  </si>
  <si>
    <t>202021NNDR15465.1</t>
  </si>
  <si>
    <t>202021NNDR15485.1</t>
  </si>
  <si>
    <t>202021NNDR15505.1</t>
  </si>
  <si>
    <t>202021NNDR15525.1</t>
  </si>
  <si>
    <t>202021NNDR15965.1</t>
  </si>
  <si>
    <t>202021NNDR15126.2.1</t>
  </si>
  <si>
    <t>202021NNDR15146.2.1</t>
  </si>
  <si>
    <t>202021NNDR15166.2.1</t>
  </si>
  <si>
    <t>202021NNDR15186.2.1</t>
  </si>
  <si>
    <t>202021NNDR15206.2.1</t>
  </si>
  <si>
    <t>202021NNDR15226.2.1</t>
  </si>
  <si>
    <t>202021NNDR15246.2.1</t>
  </si>
  <si>
    <t>202021NNDR15266.2.1</t>
  </si>
  <si>
    <t>202021NNDR15286.2.1</t>
  </si>
  <si>
    <t>202021NNDR15306.2.1</t>
  </si>
  <si>
    <t>202021NNDR15326.2.1</t>
  </si>
  <si>
    <t>202021NNDR15346.2.1</t>
  </si>
  <si>
    <t>202021NNDR15366.2.1</t>
  </si>
  <si>
    <t>202021NNDR15386.2.1</t>
  </si>
  <si>
    <t>202021NNDR15406.2.1</t>
  </si>
  <si>
    <t>202021NNDR15426.2.1</t>
  </si>
  <si>
    <t>202021NNDR15446.2.1</t>
  </si>
  <si>
    <t>202021NNDR15456.2.1</t>
  </si>
  <si>
    <t>202021NNDR15466.2.1</t>
  </si>
  <si>
    <t>202021NNDR15486.2.1</t>
  </si>
  <si>
    <t>202021NNDR15506.2.1</t>
  </si>
  <si>
    <t>202021NNDR15526.2.1</t>
  </si>
  <si>
    <t>202021NNDR15966.2.1</t>
  </si>
  <si>
    <t>202021NNDR15126.3.1</t>
  </si>
  <si>
    <t>202021NNDR15146.3.1</t>
  </si>
  <si>
    <t>202021NNDR15166.3.1</t>
  </si>
  <si>
    <t>202021NNDR15186.3.1</t>
  </si>
  <si>
    <t>202021NNDR15206.3.1</t>
  </si>
  <si>
    <t>202021NNDR15226.3.1</t>
  </si>
  <si>
    <t>202021NNDR15246.3.1</t>
  </si>
  <si>
    <t>202021NNDR15266.3.1</t>
  </si>
  <si>
    <t>202021NNDR15286.3.1</t>
  </si>
  <si>
    <t>202021NNDR15306.3.1</t>
  </si>
  <si>
    <t>202021NNDR15326.3.1</t>
  </si>
  <si>
    <t>202021NNDR15346.3.1</t>
  </si>
  <si>
    <t>202021NNDR15366.3.1</t>
  </si>
  <si>
    <t>202021NNDR15386.3.1</t>
  </si>
  <si>
    <t>202021NNDR15406.3.1</t>
  </si>
  <si>
    <t>202021NNDR15426.3.1</t>
  </si>
  <si>
    <t>202021NNDR15446.3.1</t>
  </si>
  <si>
    <t>202021NNDR15456.3.1</t>
  </si>
  <si>
    <t>202021NNDR15466.3.1</t>
  </si>
  <si>
    <t>202021NNDR15486.3.1</t>
  </si>
  <si>
    <t>202021NNDR15506.3.1</t>
  </si>
  <si>
    <t>202021NNDR15526.3.1</t>
  </si>
  <si>
    <t>202021NNDR15966.3.1</t>
  </si>
  <si>
    <t>202021NNDR15126.4.1</t>
  </si>
  <si>
    <t>202021NNDR15146.4.1</t>
  </si>
  <si>
    <t>202021NNDR15166.4.1</t>
  </si>
  <si>
    <t>202021NNDR15186.4.1</t>
  </si>
  <si>
    <t>202021NNDR15206.4.1</t>
  </si>
  <si>
    <t>202021NNDR15226.4.1</t>
  </si>
  <si>
    <t>202021NNDR15246.4.1</t>
  </si>
  <si>
    <t>202021NNDR15266.4.1</t>
  </si>
  <si>
    <t>202021NNDR15286.4.1</t>
  </si>
  <si>
    <t>202021NNDR15306.4.1</t>
  </si>
  <si>
    <t>202021NNDR15326.4.1</t>
  </si>
  <si>
    <t>202021NNDR15346.4.1</t>
  </si>
  <si>
    <t>202021NNDR15366.4.1</t>
  </si>
  <si>
    <t>202021NNDR15386.4.1</t>
  </si>
  <si>
    <t>202021NNDR15406.4.1</t>
  </si>
  <si>
    <t>202021NNDR15426.4.1</t>
  </si>
  <si>
    <t>202021NNDR15446.4.1</t>
  </si>
  <si>
    <t>202021NNDR15456.4.1</t>
  </si>
  <si>
    <t>202021NNDR15466.4.1</t>
  </si>
  <si>
    <t>202021NNDR15486.4.1</t>
  </si>
  <si>
    <t>202021NNDR15506.4.1</t>
  </si>
  <si>
    <t>202021NNDR15526.4.1</t>
  </si>
  <si>
    <t>202021NNDR15966.4.1</t>
  </si>
  <si>
    <t>202021NNDR15126.9.1</t>
  </si>
  <si>
    <t>202021NNDR15146.9.1</t>
  </si>
  <si>
    <t>202021NNDR15166.9.1</t>
  </si>
  <si>
    <t>202021NNDR15186.9.1</t>
  </si>
  <si>
    <t>202021NNDR15206.9.1</t>
  </si>
  <si>
    <t>202021NNDR15226.9.1</t>
  </si>
  <si>
    <t>202021NNDR15246.9.1</t>
  </si>
  <si>
    <t>202021NNDR15266.9.1</t>
  </si>
  <si>
    <t>202021NNDR15286.9.1</t>
  </si>
  <si>
    <t>202021NNDR15306.9.1</t>
  </si>
  <si>
    <t>202021NNDR15326.9.1</t>
  </si>
  <si>
    <t>202021NNDR15346.9.1</t>
  </si>
  <si>
    <t>202021NNDR15366.9.1</t>
  </si>
  <si>
    <t>202021NNDR15386.9.1</t>
  </si>
  <si>
    <t>202021NNDR15406.9.1</t>
  </si>
  <si>
    <t>202021NNDR15426.9.1</t>
  </si>
  <si>
    <t>202021NNDR15446.9.1</t>
  </si>
  <si>
    <t>202021NNDR15456.9.1</t>
  </si>
  <si>
    <t>202021NNDR15466.9.1</t>
  </si>
  <si>
    <t>202021NNDR15486.9.1</t>
  </si>
  <si>
    <t>202021NNDR15506.9.1</t>
  </si>
  <si>
    <t>202021NNDR15526.9.1</t>
  </si>
  <si>
    <t>202021NNDR15966.9.1</t>
  </si>
  <si>
    <t>202021NNDR15127.1</t>
  </si>
  <si>
    <t>202021NNDR15147.1</t>
  </si>
  <si>
    <t>202021NNDR15167.1</t>
  </si>
  <si>
    <t>202021NNDR15187.1</t>
  </si>
  <si>
    <t>202021NNDR15207.1</t>
  </si>
  <si>
    <t>202021NNDR15227.1</t>
  </si>
  <si>
    <t>202021NNDR15247.1</t>
  </si>
  <si>
    <t>202021NNDR15267.1</t>
  </si>
  <si>
    <t>202021NNDR15287.1</t>
  </si>
  <si>
    <t>202021NNDR15307.1</t>
  </si>
  <si>
    <t>202021NNDR15327.1</t>
  </si>
  <si>
    <t>202021NNDR15347.1</t>
  </si>
  <si>
    <t>202021NNDR15367.1</t>
  </si>
  <si>
    <t>202021NNDR15387.1</t>
  </si>
  <si>
    <t>202021NNDR15407.1</t>
  </si>
  <si>
    <t>202021NNDR15427.1</t>
  </si>
  <si>
    <t>202021NNDR15447.1</t>
  </si>
  <si>
    <t>202021NNDR15457.1</t>
  </si>
  <si>
    <t>202021NNDR15467.1</t>
  </si>
  <si>
    <t>202021NNDR15487.1</t>
  </si>
  <si>
    <t>202021NNDR15507.1</t>
  </si>
  <si>
    <t>202021NNDR15527.1</t>
  </si>
  <si>
    <t>202021NNDR15967.1</t>
  </si>
  <si>
    <t>202021NNDR15128.1</t>
  </si>
  <si>
    <t>202021NNDR15148.1</t>
  </si>
  <si>
    <t>202021NNDR15168.1</t>
  </si>
  <si>
    <t>202021NNDR15188.1</t>
  </si>
  <si>
    <t>202021NNDR15208.1</t>
  </si>
  <si>
    <t>202021NNDR15228.1</t>
  </si>
  <si>
    <t>202021NNDR15248.1</t>
  </si>
  <si>
    <t>202021NNDR15268.1</t>
  </si>
  <si>
    <t>202021NNDR15288.1</t>
  </si>
  <si>
    <t>202021NNDR15308.1</t>
  </si>
  <si>
    <t>202021NNDR15328.1</t>
  </si>
  <si>
    <t>202021NNDR15348.1</t>
  </si>
  <si>
    <t>202021NNDR15368.1</t>
  </si>
  <si>
    <t>202021NNDR15388.1</t>
  </si>
  <si>
    <t>202021NNDR15408.1</t>
  </si>
  <si>
    <t>202021NNDR15428.1</t>
  </si>
  <si>
    <t>202021NNDR15448.1</t>
  </si>
  <si>
    <t>202021NNDR15458.1</t>
  </si>
  <si>
    <t>202021NNDR15468.1</t>
  </si>
  <si>
    <t>202021NNDR15488.1</t>
  </si>
  <si>
    <t>202021NNDR15508.1</t>
  </si>
  <si>
    <t>202021NNDR15528.1</t>
  </si>
  <si>
    <t>202021NNDR15968.1</t>
  </si>
  <si>
    <t>202021NNDR15128.5.1</t>
  </si>
  <si>
    <t>202021NNDR15148.5.1</t>
  </si>
  <si>
    <t>202021NNDR15168.5.1</t>
  </si>
  <si>
    <t>202021NNDR15188.5.1</t>
  </si>
  <si>
    <t>202021NNDR15208.5.1</t>
  </si>
  <si>
    <t>202021NNDR15228.5.1</t>
  </si>
  <si>
    <t>202021NNDR15248.5.1</t>
  </si>
  <si>
    <t>202021NNDR15268.5.1</t>
  </si>
  <si>
    <t>202021NNDR15288.5.1</t>
  </si>
  <si>
    <t>202021NNDR15308.5.1</t>
  </si>
  <si>
    <t>202021NNDR15328.5.1</t>
  </si>
  <si>
    <t>202021NNDR15348.5.1</t>
  </si>
  <si>
    <t>202021NNDR15368.5.1</t>
  </si>
  <si>
    <t>202021NNDR15388.5.1</t>
  </si>
  <si>
    <t>202021NNDR15408.5.1</t>
  </si>
  <si>
    <t>202021NNDR15428.5.1</t>
  </si>
  <si>
    <t>202021NNDR15448.5.1</t>
  </si>
  <si>
    <t>202021NNDR15458.5.1</t>
  </si>
  <si>
    <t>202021NNDR15468.5.1</t>
  </si>
  <si>
    <t>202021NNDR15488.5.1</t>
  </si>
  <si>
    <t>202021NNDR15508.5.1</t>
  </si>
  <si>
    <t>202021NNDR15528.5.1</t>
  </si>
  <si>
    <t>202021NNDR15968.5.1</t>
  </si>
  <si>
    <t>202021NNDR15129.1</t>
  </si>
  <si>
    <t>202021NNDR15149.1</t>
  </si>
  <si>
    <t>202021NNDR15169.1</t>
  </si>
  <si>
    <t>202021NNDR15189.1</t>
  </si>
  <si>
    <t>202021NNDR15209.1</t>
  </si>
  <si>
    <t>202021NNDR15229.1</t>
  </si>
  <si>
    <t>202021NNDR15249.1</t>
  </si>
  <si>
    <t>202021NNDR15269.1</t>
  </si>
  <si>
    <t>202021NNDR15289.1</t>
  </si>
  <si>
    <t>202021NNDR15309.1</t>
  </si>
  <si>
    <t>202021NNDR15329.1</t>
  </si>
  <si>
    <t>202021NNDR15349.1</t>
  </si>
  <si>
    <t>202021NNDR15369.1</t>
  </si>
  <si>
    <t>202021NNDR15389.1</t>
  </si>
  <si>
    <t>202021NNDR15409.1</t>
  </si>
  <si>
    <t>202021NNDR15429.1</t>
  </si>
  <si>
    <t>202021NNDR15449.1</t>
  </si>
  <si>
    <t>202021NNDR15459.1</t>
  </si>
  <si>
    <t>202021NNDR15469.1</t>
  </si>
  <si>
    <t>202021NNDR15489.1</t>
  </si>
  <si>
    <t>202021NNDR15509.1</t>
  </si>
  <si>
    <t>202021NNDR15529.1</t>
  </si>
  <si>
    <t>202021NNDR15969.1</t>
  </si>
  <si>
    <t>202021NNDR151210.1</t>
  </si>
  <si>
    <t>202021NNDR151410.1</t>
  </si>
  <si>
    <t>202021NNDR151610.1</t>
  </si>
  <si>
    <t>202021NNDR151810.1</t>
  </si>
  <si>
    <t>202021NNDR152010.1</t>
  </si>
  <si>
    <t>202021NNDR152210.1</t>
  </si>
  <si>
    <t>202021NNDR152410.1</t>
  </si>
  <si>
    <t>202021NNDR152610.1</t>
  </si>
  <si>
    <t>202021NNDR152810.1</t>
  </si>
  <si>
    <t>202021NNDR153010.1</t>
  </si>
  <si>
    <t>202021NNDR153210.1</t>
  </si>
  <si>
    <t>202021NNDR153410.1</t>
  </si>
  <si>
    <t>202021NNDR153610.1</t>
  </si>
  <si>
    <t>202021NNDR153810.1</t>
  </si>
  <si>
    <t>202021NNDR154010.1</t>
  </si>
  <si>
    <t>202021NNDR154210.1</t>
  </si>
  <si>
    <t>202021NNDR154410.1</t>
  </si>
  <si>
    <t>202021NNDR154510.1</t>
  </si>
  <si>
    <t>202021NNDR154610.1</t>
  </si>
  <si>
    <t>202021NNDR154810.1</t>
  </si>
  <si>
    <t>202021NNDR155010.1</t>
  </si>
  <si>
    <t>202021NNDR155210.1</t>
  </si>
  <si>
    <t>202021NNDR159610.1</t>
  </si>
  <si>
    <t>202021NNDR151211.1</t>
  </si>
  <si>
    <t>202021NNDR151411.1</t>
  </si>
  <si>
    <t>202021NNDR151611.1</t>
  </si>
  <si>
    <t>202021NNDR151811.1</t>
  </si>
  <si>
    <t>202021NNDR152011.1</t>
  </si>
  <si>
    <t>202021NNDR152211.1</t>
  </si>
  <si>
    <t>202021NNDR152411.1</t>
  </si>
  <si>
    <t>202021NNDR152611.1</t>
  </si>
  <si>
    <t>202021NNDR152811.1</t>
  </si>
  <si>
    <t>202021NNDR153011.1</t>
  </si>
  <si>
    <t>202021NNDR153211.1</t>
  </si>
  <si>
    <t>202021NNDR153411.1</t>
  </si>
  <si>
    <t>202021NNDR153611.1</t>
  </si>
  <si>
    <t>202021NNDR153811.1</t>
  </si>
  <si>
    <t>202021NNDR154011.1</t>
  </si>
  <si>
    <t>202021NNDR154211.1</t>
  </si>
  <si>
    <t>202021NNDR154411.1</t>
  </si>
  <si>
    <t>202021NNDR154511.1</t>
  </si>
  <si>
    <t>202021NNDR154611.1</t>
  </si>
  <si>
    <t>202021NNDR154811.1</t>
  </si>
  <si>
    <t>202021NNDR155011.1</t>
  </si>
  <si>
    <t>202021NNDR155211.1</t>
  </si>
  <si>
    <t>202021NNDR159611.1</t>
  </si>
  <si>
    <t>202021NNDR151212.1</t>
  </si>
  <si>
    <t>202021NNDR151412.1</t>
  </si>
  <si>
    <t>202021NNDR151612.1</t>
  </si>
  <si>
    <t>202021NNDR151812.1</t>
  </si>
  <si>
    <t>202021NNDR152012.1</t>
  </si>
  <si>
    <t>202021NNDR152212.1</t>
  </si>
  <si>
    <t>202021NNDR152412.1</t>
  </si>
  <si>
    <t>202021NNDR152612.1</t>
  </si>
  <si>
    <t>202021NNDR152812.1</t>
  </si>
  <si>
    <t>202021NNDR153012.1</t>
  </si>
  <si>
    <t>202021NNDR153212.1</t>
  </si>
  <si>
    <t>202021NNDR153412.1</t>
  </si>
  <si>
    <t>202021NNDR153612.1</t>
  </si>
  <si>
    <t>202021NNDR153812.1</t>
  </si>
  <si>
    <t>202021NNDR154012.1</t>
  </si>
  <si>
    <t>202021NNDR154212.1</t>
  </si>
  <si>
    <t>202021NNDR154412.1</t>
  </si>
  <si>
    <t>202021NNDR154512.1</t>
  </si>
  <si>
    <t>202021NNDR154612.1</t>
  </si>
  <si>
    <t>202021NNDR154812.1</t>
  </si>
  <si>
    <t>202021NNDR155012.1</t>
  </si>
  <si>
    <t>202021NNDR155212.1</t>
  </si>
  <si>
    <t>202021NNDR159612.1</t>
  </si>
  <si>
    <t>202021NNDR151213.1</t>
  </si>
  <si>
    <t>202021NNDR151413.1</t>
  </si>
  <si>
    <t>202021NNDR151613.1</t>
  </si>
  <si>
    <t>202021NNDR151813.1</t>
  </si>
  <si>
    <t>202021NNDR152013.1</t>
  </si>
  <si>
    <t>202021NNDR152213.1</t>
  </si>
  <si>
    <t>202021NNDR152413.1</t>
  </si>
  <si>
    <t>202021NNDR152613.1</t>
  </si>
  <si>
    <t>202021NNDR152813.1</t>
  </si>
  <si>
    <t>202021NNDR153013.1</t>
  </si>
  <si>
    <t>202021NNDR153213.1</t>
  </si>
  <si>
    <t>202021NNDR153413.1</t>
  </si>
  <si>
    <t>202021NNDR153613.1</t>
  </si>
  <si>
    <t>202021NNDR153813.1</t>
  </si>
  <si>
    <t>202021NNDR154013.1</t>
  </si>
  <si>
    <t>202021NNDR154213.1</t>
  </si>
  <si>
    <t>202021NNDR154413.1</t>
  </si>
  <si>
    <t>202021NNDR154513.1</t>
  </si>
  <si>
    <t>202021NNDR154613.1</t>
  </si>
  <si>
    <t>202021NNDR154813.1</t>
  </si>
  <si>
    <t>202021NNDR155013.1</t>
  </si>
  <si>
    <t>202021NNDR155213.1</t>
  </si>
  <si>
    <t>202021NNDR159613.1</t>
  </si>
  <si>
    <t>202021NNDR151215.1</t>
  </si>
  <si>
    <t>202021NNDR151415.1</t>
  </si>
  <si>
    <t>202021NNDR151615.1</t>
  </si>
  <si>
    <t>202021NNDR151815.1</t>
  </si>
  <si>
    <t>202021NNDR152015.1</t>
  </si>
  <si>
    <t>202021NNDR152215.1</t>
  </si>
  <si>
    <t>202021NNDR152415.1</t>
  </si>
  <si>
    <t>202021NNDR152615.1</t>
  </si>
  <si>
    <t>202021NNDR152815.1</t>
  </si>
  <si>
    <t>202021NNDR153015.1</t>
  </si>
  <si>
    <t>202021NNDR153215.1</t>
  </si>
  <si>
    <t>202021NNDR153415.1</t>
  </si>
  <si>
    <t>202021NNDR153615.1</t>
  </si>
  <si>
    <t>202021NNDR153815.1</t>
  </si>
  <si>
    <t>202021NNDR154015.1</t>
  </si>
  <si>
    <t>202021NNDR154215.1</t>
  </si>
  <si>
    <t>202021NNDR154415.1</t>
  </si>
  <si>
    <t>202021NNDR154515.1</t>
  </si>
  <si>
    <t>202021NNDR154615.1</t>
  </si>
  <si>
    <t>202021NNDR154815.1</t>
  </si>
  <si>
    <t>202021NNDR155015.1</t>
  </si>
  <si>
    <t>202021NNDR155215.1</t>
  </si>
  <si>
    <t>202021NNDR159615.1</t>
  </si>
  <si>
    <t>202021NNDR151216.1</t>
  </si>
  <si>
    <t>202021NNDR151416.1</t>
  </si>
  <si>
    <t>202021NNDR151616.1</t>
  </si>
  <si>
    <t>202021NNDR151816.1</t>
  </si>
  <si>
    <t>202021NNDR152016.1</t>
  </si>
  <si>
    <t>202021NNDR152216.1</t>
  </si>
  <si>
    <t>202021NNDR152416.1</t>
  </si>
  <si>
    <t>202021NNDR152616.1</t>
  </si>
  <si>
    <t>202021NNDR152816.1</t>
  </si>
  <si>
    <t>202021NNDR153016.1</t>
  </si>
  <si>
    <t>202021NNDR153216.1</t>
  </si>
  <si>
    <t>202021NNDR153416.1</t>
  </si>
  <si>
    <t>202021NNDR153616.1</t>
  </si>
  <si>
    <t>202021NNDR153816.1</t>
  </si>
  <si>
    <t>202021NNDR154016.1</t>
  </si>
  <si>
    <t>202021NNDR154216.1</t>
  </si>
  <si>
    <t>202021NNDR154416.1</t>
  </si>
  <si>
    <t>202021NNDR154516.1</t>
  </si>
  <si>
    <t>202021NNDR154616.1</t>
  </si>
  <si>
    <t>202021NNDR154816.1</t>
  </si>
  <si>
    <t>202021NNDR155016.1</t>
  </si>
  <si>
    <t>202021NNDR155216.1</t>
  </si>
  <si>
    <t>202021NNDR159616.1</t>
  </si>
  <si>
    <t>202021NNDR151217.1</t>
  </si>
  <si>
    <t>202021NNDR151417.1</t>
  </si>
  <si>
    <t>202021NNDR151617.1</t>
  </si>
  <si>
    <t>202021NNDR151817.1</t>
  </si>
  <si>
    <t>202021NNDR152017.1</t>
  </si>
  <si>
    <t>202021NNDR152217.1</t>
  </si>
  <si>
    <t>202021NNDR152417.1</t>
  </si>
  <si>
    <t>202021NNDR152617.1</t>
  </si>
  <si>
    <t>202021NNDR152817.1</t>
  </si>
  <si>
    <t>202021NNDR153017.1</t>
  </si>
  <si>
    <t>202021NNDR153217.1</t>
  </si>
  <si>
    <t>202021NNDR153417.1</t>
  </si>
  <si>
    <t>202021NNDR153617.1</t>
  </si>
  <si>
    <t>202021NNDR153817.1</t>
  </si>
  <si>
    <t>202021NNDR154017.1</t>
  </si>
  <si>
    <t>202021NNDR154217.1</t>
  </si>
  <si>
    <t>202021NNDR154417.1</t>
  </si>
  <si>
    <t>202021NNDR154517.1</t>
  </si>
  <si>
    <t>202021NNDR154617.1</t>
  </si>
  <si>
    <t>202021NNDR154817.1</t>
  </si>
  <si>
    <t>202021NNDR155017.1</t>
  </si>
  <si>
    <t>202021NNDR155217.1</t>
  </si>
  <si>
    <t>202021NNDR159617.1</t>
  </si>
  <si>
    <t>202021NNDR151218.1</t>
  </si>
  <si>
    <t>202021NNDR151418.1</t>
  </si>
  <si>
    <t>202021NNDR151618.1</t>
  </si>
  <si>
    <t>202021NNDR151818.1</t>
  </si>
  <si>
    <t>202021NNDR152018.1</t>
  </si>
  <si>
    <t>202021NNDR152218.1</t>
  </si>
  <si>
    <t>202021NNDR152418.1</t>
  </si>
  <si>
    <t>202021NNDR152618.1</t>
  </si>
  <si>
    <t>202021NNDR152818.1</t>
  </si>
  <si>
    <t>202021NNDR153018.1</t>
  </si>
  <si>
    <t>202021NNDR153218.1</t>
  </si>
  <si>
    <t>202021NNDR153418.1</t>
  </si>
  <si>
    <t>202021NNDR153618.1</t>
  </si>
  <si>
    <t>202021NNDR153818.1</t>
  </si>
  <si>
    <t>202021NNDR154018.1</t>
  </si>
  <si>
    <t>202021NNDR154218.1</t>
  </si>
  <si>
    <t>202021NNDR154418.1</t>
  </si>
  <si>
    <t>202021NNDR154518.1</t>
  </si>
  <si>
    <t>202021NNDR154618.1</t>
  </si>
  <si>
    <t>202021NNDR154818.1</t>
  </si>
  <si>
    <t>202021NNDR155018.1</t>
  </si>
  <si>
    <t>202021NNDR155218.1</t>
  </si>
  <si>
    <t>202021NNDR159618.1</t>
  </si>
  <si>
    <t>202021NNDR151223.1</t>
  </si>
  <si>
    <t>202021NNDR151423.1</t>
  </si>
  <si>
    <t>202021NNDR151623.1</t>
  </si>
  <si>
    <t>202021NNDR151823.1</t>
  </si>
  <si>
    <t>202021NNDR152023.1</t>
  </si>
  <si>
    <t>202021NNDR152223.1</t>
  </si>
  <si>
    <t>202021NNDR152423.1</t>
  </si>
  <si>
    <t>202021NNDR152623.1</t>
  </si>
  <si>
    <t>202021NNDR152823.1</t>
  </si>
  <si>
    <t>202021NNDR153023.1</t>
  </si>
  <si>
    <t>202021NNDR153223.1</t>
  </si>
  <si>
    <t>202021NNDR153423.1</t>
  </si>
  <si>
    <t>202021NNDR153623.1</t>
  </si>
  <si>
    <t>202021NNDR153823.1</t>
  </si>
  <si>
    <t>202021NNDR154023.1</t>
  </si>
  <si>
    <t>202021NNDR154223.1</t>
  </si>
  <si>
    <t>202021NNDR154423.1</t>
  </si>
  <si>
    <t>202021NNDR154523.1</t>
  </si>
  <si>
    <t>202021NNDR154623.1</t>
  </si>
  <si>
    <t>202021NNDR154823.1</t>
  </si>
  <si>
    <t>202021NNDR155023.1</t>
  </si>
  <si>
    <t>202021NNDR155223.1</t>
  </si>
  <si>
    <t>202021NNDR159623.1</t>
  </si>
  <si>
    <t>202021NNDR151224.1</t>
  </si>
  <si>
    <t>202021NNDR151424.1</t>
  </si>
  <si>
    <t>202021NNDR151624.1</t>
  </si>
  <si>
    <t>202021NNDR151824.1</t>
  </si>
  <si>
    <t>202021NNDR152024.1</t>
  </si>
  <si>
    <t>202021NNDR152224.1</t>
  </si>
  <si>
    <t>202021NNDR152424.1</t>
  </si>
  <si>
    <t>202021NNDR152624.1</t>
  </si>
  <si>
    <t>202021NNDR152824.1</t>
  </si>
  <si>
    <t>202021NNDR153024.1</t>
  </si>
  <si>
    <t>202021NNDR153224.1</t>
  </si>
  <si>
    <t>202021NNDR153424.1</t>
  </si>
  <si>
    <t>202021NNDR153624.1</t>
  </si>
  <si>
    <t>202021NNDR153824.1</t>
  </si>
  <si>
    <t>202021NNDR154024.1</t>
  </si>
  <si>
    <t>202021NNDR154224.1</t>
  </si>
  <si>
    <t>202021NNDR154424.1</t>
  </si>
  <si>
    <t>202021NNDR154524.1</t>
  </si>
  <si>
    <t>202021NNDR154624.1</t>
  </si>
  <si>
    <t>202021NNDR154824.1</t>
  </si>
  <si>
    <t>202021NNDR155024.1</t>
  </si>
  <si>
    <t>202021NNDR155224.1</t>
  </si>
  <si>
    <t>202021NNDR159624.1</t>
  </si>
  <si>
    <t>201920NNDR3A5121.1</t>
  </si>
  <si>
    <t>201920NNDR3A5122.1</t>
  </si>
  <si>
    <t>201920NNDR3A5123.1.1</t>
  </si>
  <si>
    <t>201920NNDR3A5124.1.1</t>
  </si>
  <si>
    <t>201920NNDR3A5125.1</t>
  </si>
  <si>
    <t>201920NNDR3A5126.1</t>
  </si>
  <si>
    <t>201920NNDR3A5126.5.1</t>
  </si>
  <si>
    <t>201920NNDR3A5126.6.1</t>
  </si>
  <si>
    <t>201920NNDR3A5128.1</t>
  </si>
  <si>
    <t>201920NNDR3A5128.5.1</t>
  </si>
  <si>
    <t>201920NNDR3A5128.6.1</t>
  </si>
  <si>
    <t>201920NNDR3A5129.1</t>
  </si>
  <si>
    <t>201920NNDR3A51210.1</t>
  </si>
  <si>
    <t>201920NNDR3A51211.1</t>
  </si>
  <si>
    <t>201920NNDR3A51212.1</t>
  </si>
  <si>
    <t>201920NNDR3A51213.1</t>
  </si>
  <si>
    <t>201920NNDR3A51214.1</t>
  </si>
  <si>
    <t>201920NNDR3A51216.1</t>
  </si>
  <si>
    <t>201920NNDR3A51217.1</t>
  </si>
  <si>
    <t>201920NNDR3A51217.5.1</t>
  </si>
  <si>
    <t>201920NNDR3A51218.1</t>
  </si>
  <si>
    <t>201920NNDR3A51219.1</t>
  </si>
  <si>
    <t>201920NNDR3A51221.1</t>
  </si>
  <si>
    <t>201920NNDR3A51222.1</t>
  </si>
  <si>
    <t>201920NNDR3A51223.1</t>
  </si>
  <si>
    <t>201920NNDR3A51224.1</t>
  </si>
  <si>
    <t>201920NNDR3A51225.1</t>
  </si>
  <si>
    <t>201920NNDR3A51226.1</t>
  </si>
  <si>
    <t>201920NNDR3A51227.1</t>
  </si>
  <si>
    <t>201920NNDR3A51240.1</t>
  </si>
  <si>
    <t>201920NNDR3A51241.1</t>
  </si>
  <si>
    <t>201920NNDR3A51242.1</t>
  </si>
  <si>
    <t>201920NNDR3A51243.1</t>
  </si>
  <si>
    <t>201920NNDR3A5141.1</t>
  </si>
  <si>
    <t>201920NNDR3A5142.1</t>
  </si>
  <si>
    <t>201920NNDR3A5143.1.1</t>
  </si>
  <si>
    <t>201920NNDR3A5144.1.1</t>
  </si>
  <si>
    <t>201920NNDR3A5145.1</t>
  </si>
  <si>
    <t>201920NNDR3A5146.1</t>
  </si>
  <si>
    <t>201920NNDR3A5146.5.1</t>
  </si>
  <si>
    <t>201920NNDR3A5146.6.1</t>
  </si>
  <si>
    <t>201920NNDR3A5148.1</t>
  </si>
  <si>
    <t>201920NNDR3A5148.5.1</t>
  </si>
  <si>
    <t>201920NNDR3A5148.6.1</t>
  </si>
  <si>
    <t>201920NNDR3A5149.1</t>
  </si>
  <si>
    <t>201920NNDR3A51410.1</t>
  </si>
  <si>
    <t>201920NNDR3A51411.1</t>
  </si>
  <si>
    <t>201920NNDR3A51412.1</t>
  </si>
  <si>
    <t>201920NNDR3A51413.1</t>
  </si>
  <si>
    <t>201920NNDR3A51414.1</t>
  </si>
  <si>
    <t>201920NNDR3A51416.1</t>
  </si>
  <si>
    <t>201920NNDR3A51417.1</t>
  </si>
  <si>
    <t>201920NNDR3A51417.5.1</t>
  </si>
  <si>
    <t>201920NNDR3A51418.1</t>
  </si>
  <si>
    <t>201920NNDR3A51419.1</t>
  </si>
  <si>
    <t>201920NNDR3A51421.1</t>
  </si>
  <si>
    <t>201920NNDR3A51422.1</t>
  </si>
  <si>
    <t>201920NNDR3A51423.1</t>
  </si>
  <si>
    <t>201920NNDR3A51424.1</t>
  </si>
  <si>
    <t>201920NNDR3A51425.1</t>
  </si>
  <si>
    <t>201920NNDR3A51426.1</t>
  </si>
  <si>
    <t>201920NNDR3A51427.1</t>
  </si>
  <si>
    <t>201920NNDR3A51440.1</t>
  </si>
  <si>
    <t>201920NNDR3A51441.1</t>
  </si>
  <si>
    <t>201920NNDR3A51442.1</t>
  </si>
  <si>
    <t>201920NNDR3A51443.1</t>
  </si>
  <si>
    <t>201920NNDR3A5161.1</t>
  </si>
  <si>
    <t>201920NNDR3A5162.1</t>
  </si>
  <si>
    <t>201920NNDR3A5163.1.1</t>
  </si>
  <si>
    <t>201920NNDR3A5164.1.1</t>
  </si>
  <si>
    <t>201920NNDR3A5165.1</t>
  </si>
  <si>
    <t>201920NNDR3A5166.1</t>
  </si>
  <si>
    <t>201920NNDR3A5166.5.1</t>
  </si>
  <si>
    <t>201920NNDR3A5166.6.1</t>
  </si>
  <si>
    <t>201920NNDR3A5168.1</t>
  </si>
  <si>
    <t>201920NNDR3A5168.5.1</t>
  </si>
  <si>
    <t>201920NNDR3A5168.6.1</t>
  </si>
  <si>
    <t>201920NNDR3A5169.1</t>
  </si>
  <si>
    <t>201920NNDR3A51610.1</t>
  </si>
  <si>
    <t>201920NNDR3A51611.1</t>
  </si>
  <si>
    <t>201920NNDR3A51612.1</t>
  </si>
  <si>
    <t>201920NNDR3A51613.1</t>
  </si>
  <si>
    <t>201920NNDR3A51614.1</t>
  </si>
  <si>
    <t>201920NNDR3A51616.1</t>
  </si>
  <si>
    <t>201920NNDR3A51617.1</t>
  </si>
  <si>
    <t>201920NNDR3A51617.5.1</t>
  </si>
  <si>
    <t>201920NNDR3A51618.1</t>
  </si>
  <si>
    <t>201920NNDR3A51619.1</t>
  </si>
  <si>
    <t>201920NNDR3A51621.1</t>
  </si>
  <si>
    <t>201920NNDR3A51622.1</t>
  </si>
  <si>
    <t>201920NNDR3A51623.1</t>
  </si>
  <si>
    <t>201920NNDR3A51624.1</t>
  </si>
  <si>
    <t>201920NNDR3A51625.1</t>
  </si>
  <si>
    <t>201920NNDR3A51626.1</t>
  </si>
  <si>
    <t>201920NNDR3A51627.1</t>
  </si>
  <si>
    <t>201920NNDR3A51640.1</t>
  </si>
  <si>
    <t>201920NNDR3A51641.1</t>
  </si>
  <si>
    <t>201920NNDR3A51642.1</t>
  </si>
  <si>
    <t>201920NNDR3A51643.1</t>
  </si>
  <si>
    <t>201920NNDR3A5181.1</t>
  </si>
  <si>
    <t>201920NNDR3A5182.1</t>
  </si>
  <si>
    <t>201920NNDR3A5183.1.1</t>
  </si>
  <si>
    <t>201920NNDR3A5184.1.1</t>
  </si>
  <si>
    <t>201920NNDR3A5185.1</t>
  </si>
  <si>
    <t>201920NNDR3A5186.1</t>
  </si>
  <si>
    <t>201920NNDR3A5186.5.1</t>
  </si>
  <si>
    <t>201920NNDR3A5186.6.1</t>
  </si>
  <si>
    <t>201920NNDR3A5188.1</t>
  </si>
  <si>
    <t>201920NNDR3A5188.5.1</t>
  </si>
  <si>
    <t>201920NNDR3A5188.6.1</t>
  </si>
  <si>
    <t>201920NNDR3A5189.1</t>
  </si>
  <si>
    <t>201920NNDR3A51810.1</t>
  </si>
  <si>
    <t>201920NNDR3A51811.1</t>
  </si>
  <si>
    <t>201920NNDR3A51812.1</t>
  </si>
  <si>
    <t>201920NNDR3A51813.1</t>
  </si>
  <si>
    <t>201920NNDR3A51814.1</t>
  </si>
  <si>
    <t>201920NNDR3A51816.1</t>
  </si>
  <si>
    <t>201920NNDR3A51817.1</t>
  </si>
  <si>
    <t>201920NNDR3A51817.5.1</t>
  </si>
  <si>
    <t>201920NNDR3A51818.1</t>
  </si>
  <si>
    <t>201920NNDR3A51819.1</t>
  </si>
  <si>
    <t>201920NNDR3A51821.1</t>
  </si>
  <si>
    <t>201920NNDR3A51822.1</t>
  </si>
  <si>
    <t>201920NNDR3A51823.1</t>
  </si>
  <si>
    <t>201920NNDR3A51824.1</t>
  </si>
  <si>
    <t>201920NNDR3A51825.1</t>
  </si>
  <si>
    <t>201920NNDR3A51826.1</t>
  </si>
  <si>
    <t>201920NNDR3A51827.1</t>
  </si>
  <si>
    <t>201920NNDR3A51840.1</t>
  </si>
  <si>
    <t>201920NNDR3A51841.1</t>
  </si>
  <si>
    <t>201920NNDR3A51842.1</t>
  </si>
  <si>
    <t>201920NNDR3A51843.1</t>
  </si>
  <si>
    <t>201920NNDR3A5201.1</t>
  </si>
  <si>
    <t>201920NNDR3A5202.1</t>
  </si>
  <si>
    <t>201920NNDR3A5203.1.1</t>
  </si>
  <si>
    <t>201920NNDR3A5204.1.1</t>
  </si>
  <si>
    <t>201920NNDR3A5205.1</t>
  </si>
  <si>
    <t>201920NNDR3A5206.1</t>
  </si>
  <si>
    <t>201920NNDR3A5206.5.1</t>
  </si>
  <si>
    <t>201920NNDR3A5206.6.1</t>
  </si>
  <si>
    <t>201920NNDR3A5208.1</t>
  </si>
  <si>
    <t>201920NNDR3A5208.5.1</t>
  </si>
  <si>
    <t>201920NNDR3A5208.6.1</t>
  </si>
  <si>
    <t>201920NNDR3A5209.1</t>
  </si>
  <si>
    <t>201920NNDR3A52010.1</t>
  </si>
  <si>
    <t>201920NNDR3A52011.1</t>
  </si>
  <si>
    <t>201920NNDR3A52012.1</t>
  </si>
  <si>
    <t>201920NNDR3A52013.1</t>
  </si>
  <si>
    <t>201920NNDR3A52014.1</t>
  </si>
  <si>
    <t>201920NNDR3A52016.1</t>
  </si>
  <si>
    <t>201920NNDR3A52017.1</t>
  </si>
  <si>
    <t>201920NNDR3A52017.5.1</t>
  </si>
  <si>
    <t>201920NNDR3A52018.1</t>
  </si>
  <si>
    <t>201920NNDR3A52019.1</t>
  </si>
  <si>
    <t>201920NNDR3A52021.1</t>
  </si>
  <si>
    <t>201920NNDR3A52022.1</t>
  </si>
  <si>
    <t>201920NNDR3A52023.1</t>
  </si>
  <si>
    <t>201920NNDR3A52024.1</t>
  </si>
  <si>
    <t>201920NNDR3A52025.1</t>
  </si>
  <si>
    <t>201920NNDR3A52026.1</t>
  </si>
  <si>
    <t>201920NNDR3A52027.1</t>
  </si>
  <si>
    <t>201920NNDR3A52040.1</t>
  </si>
  <si>
    <t>201920NNDR3A52041.1</t>
  </si>
  <si>
    <t>201920NNDR3A52042.1</t>
  </si>
  <si>
    <t>201920NNDR3A52043.1</t>
  </si>
  <si>
    <t>201920NNDR3A5221.1</t>
  </si>
  <si>
    <t>201920NNDR3A5222.1</t>
  </si>
  <si>
    <t>201920NNDR3A5223.1.1</t>
  </si>
  <si>
    <t>201920NNDR3A5224.1.1</t>
  </si>
  <si>
    <t>201920NNDR3A5225.1</t>
  </si>
  <si>
    <t>201920NNDR3A5226.1</t>
  </si>
  <si>
    <t>201920NNDR3A5226.5.1</t>
  </si>
  <si>
    <t>201920NNDR3A5226.6.1</t>
  </si>
  <si>
    <t>201920NNDR3A5228.1</t>
  </si>
  <si>
    <t>201920NNDR3A5228.5.1</t>
  </si>
  <si>
    <t>201920NNDR3A5228.6.1</t>
  </si>
  <si>
    <t>201920NNDR3A5229.1</t>
  </si>
  <si>
    <t>201920NNDR3A52210.1</t>
  </si>
  <si>
    <t>201920NNDR3A52211.1</t>
  </si>
  <si>
    <t>201920NNDR3A52212.1</t>
  </si>
  <si>
    <t>201920NNDR3A52213.1</t>
  </si>
  <si>
    <t>201920NNDR3A52214.1</t>
  </si>
  <si>
    <t>201920NNDR3A52216.1</t>
  </si>
  <si>
    <t>201920NNDR3A52217.1</t>
  </si>
  <si>
    <t>201920NNDR3A52217.5.1</t>
  </si>
  <si>
    <t>201920NNDR3A52218.1</t>
  </si>
  <si>
    <t>201920NNDR3A52219.1</t>
  </si>
  <si>
    <t>201920NNDR3A52221.1</t>
  </si>
  <si>
    <t>201920NNDR3A52222.1</t>
  </si>
  <si>
    <t>201920NNDR3A52223.1</t>
  </si>
  <si>
    <t>201920NNDR3A52224.1</t>
  </si>
  <si>
    <t>201920NNDR3A52225.1</t>
  </si>
  <si>
    <t>201920NNDR3A52226.1</t>
  </si>
  <si>
    <t>201920NNDR3A52227.1</t>
  </si>
  <si>
    <t>201920NNDR3A52240.1</t>
  </si>
  <si>
    <t>201920NNDR3A52241.1</t>
  </si>
  <si>
    <t>201920NNDR3A52242.1</t>
  </si>
  <si>
    <t>201920NNDR3A52243.1</t>
  </si>
  <si>
    <t>201920NNDR3A5241.1</t>
  </si>
  <si>
    <t>201920NNDR3A5242.1</t>
  </si>
  <si>
    <t>201920NNDR3A5243.1.1</t>
  </si>
  <si>
    <t>201920NNDR3A5244.1.1</t>
  </si>
  <si>
    <t>201920NNDR3A5245.1</t>
  </si>
  <si>
    <t>201920NNDR3A5246.1</t>
  </si>
  <si>
    <t>201920NNDR3A5246.5.1</t>
  </si>
  <si>
    <t>201920NNDR3A5246.6.1</t>
  </si>
  <si>
    <t>201920NNDR3A5248.1</t>
  </si>
  <si>
    <t>201920NNDR3A5248.5.1</t>
  </si>
  <si>
    <t>201920NNDR3A5248.6.1</t>
  </si>
  <si>
    <t>201920NNDR3A5249.1</t>
  </si>
  <si>
    <t>201920NNDR3A52410.1</t>
  </si>
  <si>
    <t>201920NNDR3A52411.1</t>
  </si>
  <si>
    <t>201920NNDR3A52412.1</t>
  </si>
  <si>
    <t>201920NNDR3A52413.1</t>
  </si>
  <si>
    <t>201920NNDR3A52414.1</t>
  </si>
  <si>
    <t>201920NNDR3A52416.1</t>
  </si>
  <si>
    <t>201920NNDR3A52417.1</t>
  </si>
  <si>
    <t>201920NNDR3A52417.5.1</t>
  </si>
  <si>
    <t>201920NNDR3A52418.1</t>
  </si>
  <si>
    <t>201920NNDR3A52419.1</t>
  </si>
  <si>
    <t>201920NNDR3A52421.1</t>
  </si>
  <si>
    <t>201920NNDR3A52422.1</t>
  </si>
  <si>
    <t>201920NNDR3A52423.1</t>
  </si>
  <si>
    <t>201920NNDR3A52424.1</t>
  </si>
  <si>
    <t>201920NNDR3A52425.1</t>
  </si>
  <si>
    <t>201920NNDR3A52426.1</t>
  </si>
  <si>
    <t>201920NNDR3A52427.1</t>
  </si>
  <si>
    <t>201920NNDR3A52440.1</t>
  </si>
  <si>
    <t>201920NNDR3A52441.1</t>
  </si>
  <si>
    <t>201920NNDR3A52442.1</t>
  </si>
  <si>
    <t>201920NNDR3A52443.1</t>
  </si>
  <si>
    <t>201920NNDR3A5261.1</t>
  </si>
  <si>
    <t>201920NNDR3A5262.1</t>
  </si>
  <si>
    <t>201920NNDR3A5263.1.1</t>
  </si>
  <si>
    <t>201920NNDR3A5264.1.1</t>
  </si>
  <si>
    <t>201920NNDR3A5265.1</t>
  </si>
  <si>
    <t>201920NNDR3A5266.1</t>
  </si>
  <si>
    <t>201920NNDR3A5266.5.1</t>
  </si>
  <si>
    <t>201920NNDR3A5266.6.1</t>
  </si>
  <si>
    <t>201920NNDR3A5268.1</t>
  </si>
  <si>
    <t>201920NNDR3A5268.5.1</t>
  </si>
  <si>
    <t>201920NNDR3A5268.6.1</t>
  </si>
  <si>
    <t>201920NNDR3A5269.1</t>
  </si>
  <si>
    <t>201920NNDR3A52610.1</t>
  </si>
  <si>
    <t>201920NNDR3A52611.1</t>
  </si>
  <si>
    <t>201920NNDR3A52612.1</t>
  </si>
  <si>
    <t>201920NNDR3A52613.1</t>
  </si>
  <si>
    <t>201920NNDR3A52614.1</t>
  </si>
  <si>
    <t>201920NNDR3A52616.1</t>
  </si>
  <si>
    <t>201920NNDR3A52617.1</t>
  </si>
  <si>
    <t>201920NNDR3A52617.5.1</t>
  </si>
  <si>
    <t>201920NNDR3A52618.1</t>
  </si>
  <si>
    <t>201920NNDR3A52619.1</t>
  </si>
  <si>
    <t>201920NNDR3A52621.1</t>
  </si>
  <si>
    <t>201920NNDR3A52622.1</t>
  </si>
  <si>
    <t>201920NNDR3A52623.1</t>
  </si>
  <si>
    <t>201920NNDR3A52624.1</t>
  </si>
  <si>
    <t>201920NNDR3A52625.1</t>
  </si>
  <si>
    <t>201920NNDR3A52626.1</t>
  </si>
  <si>
    <t>201920NNDR3A52627.1</t>
  </si>
  <si>
    <t>201920NNDR3A52640.1</t>
  </si>
  <si>
    <t>201920NNDR3A52641.1</t>
  </si>
  <si>
    <t>201920NNDR3A52642.1</t>
  </si>
  <si>
    <t>201920NNDR3A52643.1</t>
  </si>
  <si>
    <t>201920NNDR3A5281.1</t>
  </si>
  <si>
    <t>201920NNDR3A5282.1</t>
  </si>
  <si>
    <t>201920NNDR3A5283.1.1</t>
  </si>
  <si>
    <t>201920NNDR3A5284.1.1</t>
  </si>
  <si>
    <t>201920NNDR3A5285.1</t>
  </si>
  <si>
    <t>201920NNDR3A5286.1</t>
  </si>
  <si>
    <t>201920NNDR3A5286.5.1</t>
  </si>
  <si>
    <t>201920NNDR3A5286.6.1</t>
  </si>
  <si>
    <t>201920NNDR3A5288.1</t>
  </si>
  <si>
    <t>201920NNDR3A5288.5.1</t>
  </si>
  <si>
    <t>201920NNDR3A5288.6.1</t>
  </si>
  <si>
    <t>201920NNDR3A5289.1</t>
  </si>
  <si>
    <t>201920NNDR3A52810.1</t>
  </si>
  <si>
    <t>201920NNDR3A52811.1</t>
  </si>
  <si>
    <t>201920NNDR3A52812.1</t>
  </si>
  <si>
    <t>201920NNDR3A52813.1</t>
  </si>
  <si>
    <t>201920NNDR3A52814.1</t>
  </si>
  <si>
    <t>201920NNDR3A52816.1</t>
  </si>
  <si>
    <t>201920NNDR3A52817.1</t>
  </si>
  <si>
    <t>201920NNDR3A52817.5.1</t>
  </si>
  <si>
    <t>201920NNDR3A52818.1</t>
  </si>
  <si>
    <t>201920NNDR3A52819.1</t>
  </si>
  <si>
    <t>201920NNDR3A52821.1</t>
  </si>
  <si>
    <t>201920NNDR3A52822.1</t>
  </si>
  <si>
    <t>201920NNDR3A52823.1</t>
  </si>
  <si>
    <t>201920NNDR3A52824.1</t>
  </si>
  <si>
    <t>201920NNDR3A52825.1</t>
  </si>
  <si>
    <t>201920NNDR3A52826.1</t>
  </si>
  <si>
    <t>201920NNDR3A52827.1</t>
  </si>
  <si>
    <t>201920NNDR3A52840.1</t>
  </si>
  <si>
    <t>201920NNDR3A52841.1</t>
  </si>
  <si>
    <t>201920NNDR3A52842.1</t>
  </si>
  <si>
    <t>201920NNDR3A52843.1</t>
  </si>
  <si>
    <t>201920NNDR3A5301.1</t>
  </si>
  <si>
    <t>201920NNDR3A5302.1</t>
  </si>
  <si>
    <t>201920NNDR3A5303.1.1</t>
  </si>
  <si>
    <t>201920NNDR3A5304.1.1</t>
  </si>
  <si>
    <t>201920NNDR3A5305.1</t>
  </si>
  <si>
    <t>201920NNDR3A5306.1</t>
  </si>
  <si>
    <t>201920NNDR3A5306.5.1</t>
  </si>
  <si>
    <t>201920NNDR3A5306.6.1</t>
  </si>
  <si>
    <t>201920NNDR3A5308.1</t>
  </si>
  <si>
    <t>201920NNDR3A5308.5.1</t>
  </si>
  <si>
    <t>201920NNDR3A5308.6.1</t>
  </si>
  <si>
    <t>201920NNDR3A5309.1</t>
  </si>
  <si>
    <t>201920NNDR3A53010.1</t>
  </si>
  <si>
    <t>201920NNDR3A53011.1</t>
  </si>
  <si>
    <t>201920NNDR3A53012.1</t>
  </si>
  <si>
    <t>201920NNDR3A53013.1</t>
  </si>
  <si>
    <t>201920NNDR3A53014.1</t>
  </si>
  <si>
    <t>201920NNDR3A53016.1</t>
  </si>
  <si>
    <t>201920NNDR3A53017.1</t>
  </si>
  <si>
    <t>201920NNDR3A53017.5.1</t>
  </si>
  <si>
    <t>201920NNDR3A53018.1</t>
  </si>
  <si>
    <t>201920NNDR3A53019.1</t>
  </si>
  <si>
    <t>201920NNDR3A53021.1</t>
  </si>
  <si>
    <t>201920NNDR3A53022.1</t>
  </si>
  <si>
    <t>201920NNDR3A53023.1</t>
  </si>
  <si>
    <t>201920NNDR3A53024.1</t>
  </si>
  <si>
    <t>201920NNDR3A53025.1</t>
  </si>
  <si>
    <t>201920NNDR3A53026.1</t>
  </si>
  <si>
    <t>201920NNDR3A53027.1</t>
  </si>
  <si>
    <t>201920NNDR3A53040.1</t>
  </si>
  <si>
    <t>201920NNDR3A53041.1</t>
  </si>
  <si>
    <t>201920NNDR3A53042.1</t>
  </si>
  <si>
    <t>201920NNDR3A53043.1</t>
  </si>
  <si>
    <t>201920NNDR3A5321.1</t>
  </si>
  <si>
    <t>201920NNDR3A5322.1</t>
  </si>
  <si>
    <t>201920NNDR3A5323.1.1</t>
  </si>
  <si>
    <t>201920NNDR3A5324.1.1</t>
  </si>
  <si>
    <t>201920NNDR3A5325.1</t>
  </si>
  <si>
    <t>201920NNDR3A5326.1</t>
  </si>
  <si>
    <t>201920NNDR3A5326.5.1</t>
  </si>
  <si>
    <t>201920NNDR3A5326.6.1</t>
  </si>
  <si>
    <t>201920NNDR3A5328.1</t>
  </si>
  <si>
    <t>201920NNDR3A5328.5.1</t>
  </si>
  <si>
    <t>201920NNDR3A5328.6.1</t>
  </si>
  <si>
    <t>201920NNDR3A5329.1</t>
  </si>
  <si>
    <t>201920NNDR3A53210.1</t>
  </si>
  <si>
    <t>201920NNDR3A53211.1</t>
  </si>
  <si>
    <t>201920NNDR3A53212.1</t>
  </si>
  <si>
    <t>201920NNDR3A53213.1</t>
  </si>
  <si>
    <t>201920NNDR3A53214.1</t>
  </si>
  <si>
    <t>201920NNDR3A53216.1</t>
  </si>
  <si>
    <t>201920NNDR3A53217.1</t>
  </si>
  <si>
    <t>201920NNDR3A53217.5.1</t>
  </si>
  <si>
    <t>201920NNDR3A53218.1</t>
  </si>
  <si>
    <t>201920NNDR3A53219.1</t>
  </si>
  <si>
    <t>201920NNDR3A53221.1</t>
  </si>
  <si>
    <t>201920NNDR3A53222.1</t>
  </si>
  <si>
    <t>201920NNDR3A53223.1</t>
  </si>
  <si>
    <t>201920NNDR3A53224.1</t>
  </si>
  <si>
    <t>201920NNDR3A53225.1</t>
  </si>
  <si>
    <t>201920NNDR3A53226.1</t>
  </si>
  <si>
    <t>201920NNDR3A53227.1</t>
  </si>
  <si>
    <t>201920NNDR3A53240.1</t>
  </si>
  <si>
    <t>201920NNDR3A53241.1</t>
  </si>
  <si>
    <t>201920NNDR3A53242.1</t>
  </si>
  <si>
    <t>201920NNDR3A53243.1</t>
  </si>
  <si>
    <t>201920NNDR3A5341.1</t>
  </si>
  <si>
    <t>201920NNDR3A5342.1</t>
  </si>
  <si>
    <t>201920NNDR3A5343.1.1</t>
  </si>
  <si>
    <t>201920NNDR3A5344.1.1</t>
  </si>
  <si>
    <t>201920NNDR3A5345.1</t>
  </si>
  <si>
    <t>201920NNDR3A5346.1</t>
  </si>
  <si>
    <t>201920NNDR3A5346.5.1</t>
  </si>
  <si>
    <t>201920NNDR3A5346.6.1</t>
  </si>
  <si>
    <t>201920NNDR3A5348.1</t>
  </si>
  <si>
    <t>201920NNDR3A5348.5.1</t>
  </si>
  <si>
    <t>201920NNDR3A5348.6.1</t>
  </si>
  <si>
    <t>201920NNDR3A5349.1</t>
  </si>
  <si>
    <t>201920NNDR3A53410.1</t>
  </si>
  <si>
    <t>201920NNDR3A53411.1</t>
  </si>
  <si>
    <t>201920NNDR3A53412.1</t>
  </si>
  <si>
    <t>201920NNDR3A53413.1</t>
  </si>
  <si>
    <t>201920NNDR3A53414.1</t>
  </si>
  <si>
    <t>201920NNDR3A53416.1</t>
  </si>
  <si>
    <t>201920NNDR3A53417.1</t>
  </si>
  <si>
    <t>201920NNDR3A53417.5.1</t>
  </si>
  <si>
    <t>201920NNDR3A53418.1</t>
  </si>
  <si>
    <t>201920NNDR3A53419.1</t>
  </si>
  <si>
    <t>201920NNDR3A53421.1</t>
  </si>
  <si>
    <t>201920NNDR3A53422.1</t>
  </si>
  <si>
    <t>201920NNDR3A53423.1</t>
  </si>
  <si>
    <t>201920NNDR3A53424.1</t>
  </si>
  <si>
    <t>201920NNDR3A53425.1</t>
  </si>
  <si>
    <t>201920NNDR3A53426.1</t>
  </si>
  <si>
    <t>201920NNDR3A53427.1</t>
  </si>
  <si>
    <t>201920NNDR3A53440.1</t>
  </si>
  <si>
    <t>201920NNDR3A53441.1</t>
  </si>
  <si>
    <t>201920NNDR3A53442.1</t>
  </si>
  <si>
    <t>201920NNDR3A53443.1</t>
  </si>
  <si>
    <t>201920NNDR3A5361.1</t>
  </si>
  <si>
    <t>201920NNDR3A5362.1</t>
  </si>
  <si>
    <t>201920NNDR3A5363.1.1</t>
  </si>
  <si>
    <t>201920NNDR3A5364.1.1</t>
  </si>
  <si>
    <t>201920NNDR3A5365.1</t>
  </si>
  <si>
    <t>201920NNDR3A5366.1</t>
  </si>
  <si>
    <t>201920NNDR3A5366.5.1</t>
  </si>
  <si>
    <t>201920NNDR3A5366.6.1</t>
  </si>
  <si>
    <t>201920NNDR3A5368.1</t>
  </si>
  <si>
    <t>201920NNDR3A5368.5.1</t>
  </si>
  <si>
    <t>201920NNDR3A5368.6.1</t>
  </si>
  <si>
    <t>201920NNDR3A5369.1</t>
  </si>
  <si>
    <t>201920NNDR3A53610.1</t>
  </si>
  <si>
    <t>201920NNDR3A53611.1</t>
  </si>
  <si>
    <t>201920NNDR3A53612.1</t>
  </si>
  <si>
    <t>201920NNDR3A53613.1</t>
  </si>
  <si>
    <t>201920NNDR3A53614.1</t>
  </si>
  <si>
    <t>201920NNDR3A53616.1</t>
  </si>
  <si>
    <t>201920NNDR3A53617.1</t>
  </si>
  <si>
    <t>201920NNDR3A53617.5.1</t>
  </si>
  <si>
    <t>201920NNDR3A53618.1</t>
  </si>
  <si>
    <t>201920NNDR3A53619.1</t>
  </si>
  <si>
    <t>201920NNDR3A53621.1</t>
  </si>
  <si>
    <t>201920NNDR3A53622.1</t>
  </si>
  <si>
    <t>201920NNDR3A53623.1</t>
  </si>
  <si>
    <t>201920NNDR3A53624.1</t>
  </si>
  <si>
    <t>201920NNDR3A53625.1</t>
  </si>
  <si>
    <t>201920NNDR3A53626.1</t>
  </si>
  <si>
    <t>201920NNDR3A53627.1</t>
  </si>
  <si>
    <t>201920NNDR3A53640.1</t>
  </si>
  <si>
    <t>201920NNDR3A53641.1</t>
  </si>
  <si>
    <t>201920NNDR3A53642.1</t>
  </si>
  <si>
    <t>201920NNDR3A53643.1</t>
  </si>
  <si>
    <t>201920NNDR3A5381.1</t>
  </si>
  <si>
    <t>201920NNDR3A5382.1</t>
  </si>
  <si>
    <t>201920NNDR3A5383.1.1</t>
  </si>
  <si>
    <t>201920NNDR3A5384.1.1</t>
  </si>
  <si>
    <t>201920NNDR3A5385.1</t>
  </si>
  <si>
    <t>201920NNDR3A5386.1</t>
  </si>
  <si>
    <t>201920NNDR3A5386.5.1</t>
  </si>
  <si>
    <t>201920NNDR3A5386.6.1</t>
  </si>
  <si>
    <t>201920NNDR3A5388.1</t>
  </si>
  <si>
    <t>201920NNDR3A5388.5.1</t>
  </si>
  <si>
    <t>201920NNDR3A5388.6.1</t>
  </si>
  <si>
    <t>201920NNDR3A5389.1</t>
  </si>
  <si>
    <t>201920NNDR3A53810.1</t>
  </si>
  <si>
    <t>201920NNDR3A53811.1</t>
  </si>
  <si>
    <t>201920NNDR3A53812.1</t>
  </si>
  <si>
    <t>201920NNDR3A53813.1</t>
  </si>
  <si>
    <t>201920NNDR3A53814.1</t>
  </si>
  <si>
    <t>201920NNDR3A53816.1</t>
  </si>
  <si>
    <t>201920NNDR3A53817.1</t>
  </si>
  <si>
    <t>201920NNDR3A53817.5.1</t>
  </si>
  <si>
    <t>201920NNDR3A53818.1</t>
  </si>
  <si>
    <t>201920NNDR3A53819.1</t>
  </si>
  <si>
    <t>201920NNDR3A53821.1</t>
  </si>
  <si>
    <t>201920NNDR3A53822.1</t>
  </si>
  <si>
    <t>201920NNDR3A53823.1</t>
  </si>
  <si>
    <t>201920NNDR3A53824.1</t>
  </si>
  <si>
    <t>201920NNDR3A53825.1</t>
  </si>
  <si>
    <t>201920NNDR3A53826.1</t>
  </si>
  <si>
    <t>201920NNDR3A53827.1</t>
  </si>
  <si>
    <t>201920NNDR3A53840.1</t>
  </si>
  <si>
    <t>201920NNDR3A53841.1</t>
  </si>
  <si>
    <t>201920NNDR3A53842.1</t>
  </si>
  <si>
    <t>201920NNDR3A53843.1</t>
  </si>
  <si>
    <t>201920NNDR3A5401.1</t>
  </si>
  <si>
    <t>201920NNDR3A5402.1</t>
  </si>
  <si>
    <t>201920NNDR3A5403.1.1</t>
  </si>
  <si>
    <t>201920NNDR3A5404.1.1</t>
  </si>
  <si>
    <t>201920NNDR3A5405.1</t>
  </si>
  <si>
    <t>201920NNDR3A5406.1</t>
  </si>
  <si>
    <t>201920NNDR3A5406.5.1</t>
  </si>
  <si>
    <t>201920NNDR3A5406.6.1</t>
  </si>
  <si>
    <t>201920NNDR3A5408.1</t>
  </si>
  <si>
    <t>201920NNDR3A5408.5.1</t>
  </si>
  <si>
    <t>201920NNDR3A5408.6.1</t>
  </si>
  <si>
    <t>201920NNDR3A5409.1</t>
  </si>
  <si>
    <t>201920NNDR3A54010.1</t>
  </si>
  <si>
    <t>201920NNDR3A54011.1</t>
  </si>
  <si>
    <t>201920NNDR3A54012.1</t>
  </si>
  <si>
    <t>201920NNDR3A54013.1</t>
  </si>
  <si>
    <t>201920NNDR3A54014.1</t>
  </si>
  <si>
    <t>201920NNDR3A54016.1</t>
  </si>
  <si>
    <t>201920NNDR3A54017.1</t>
  </si>
  <si>
    <t>201920NNDR3A54017.5.1</t>
  </si>
  <si>
    <t>201920NNDR3A54018.1</t>
  </si>
  <si>
    <t>201920NNDR3A54019.1</t>
  </si>
  <si>
    <t>201920NNDR3A54021.1</t>
  </si>
  <si>
    <t>201920NNDR3A54022.1</t>
  </si>
  <si>
    <t>201920NNDR3A54023.1</t>
  </si>
  <si>
    <t>201920NNDR3A54024.1</t>
  </si>
  <si>
    <t>201920NNDR3A54025.1</t>
  </si>
  <si>
    <t>201920NNDR3A54026.1</t>
  </si>
  <si>
    <t>201920NNDR3A54027.1</t>
  </si>
  <si>
    <t>201920NNDR3A54040.1</t>
  </si>
  <si>
    <t>201920NNDR3A54041.1</t>
  </si>
  <si>
    <t>201920NNDR3A54042.1</t>
  </si>
  <si>
    <t>201920NNDR3A54043.1</t>
  </si>
  <si>
    <t>201920NNDR3A5421.1</t>
  </si>
  <si>
    <t>201920NNDR3A5422.1</t>
  </si>
  <si>
    <t>201920NNDR3A5423.1.1</t>
  </si>
  <si>
    <t>201920NNDR3A5424.1.1</t>
  </si>
  <si>
    <t>201920NNDR3A5425.1</t>
  </si>
  <si>
    <t>201920NNDR3A5426.1</t>
  </si>
  <si>
    <t>201920NNDR3A5426.5.1</t>
  </si>
  <si>
    <t>201920NNDR3A5426.6.1</t>
  </si>
  <si>
    <t>201920NNDR3A5428.1</t>
  </si>
  <si>
    <t>201920NNDR3A5428.5.1</t>
  </si>
  <si>
    <t>201920NNDR3A5428.6.1</t>
  </si>
  <si>
    <t>201920NNDR3A5429.1</t>
  </si>
  <si>
    <t>201920NNDR3A54210.1</t>
  </si>
  <si>
    <t>201920NNDR3A54211.1</t>
  </si>
  <si>
    <t>201920NNDR3A54212.1</t>
  </si>
  <si>
    <t>201920NNDR3A54213.1</t>
  </si>
  <si>
    <t>201920NNDR3A54214.1</t>
  </si>
  <si>
    <t>201920NNDR3A54216.1</t>
  </si>
  <si>
    <t>201920NNDR3A54217.1</t>
  </si>
  <si>
    <t>201920NNDR3A54217.5.1</t>
  </si>
  <si>
    <t>201920NNDR3A54218.1</t>
  </si>
  <si>
    <t>201920NNDR3A54219.1</t>
  </si>
  <si>
    <t>201920NNDR3A54221.1</t>
  </si>
  <si>
    <t>201920NNDR3A54222.1</t>
  </si>
  <si>
    <t>201920NNDR3A54223.1</t>
  </si>
  <si>
    <t>201920NNDR3A54224.1</t>
  </si>
  <si>
    <t>201920NNDR3A54225.1</t>
  </si>
  <si>
    <t>201920NNDR3A54226.1</t>
  </si>
  <si>
    <t>201920NNDR3A54227.1</t>
  </si>
  <si>
    <t>201920NNDR3A54240.1</t>
  </si>
  <si>
    <t>201920NNDR3A54241.1</t>
  </si>
  <si>
    <t>201920NNDR3A54242.1</t>
  </si>
  <si>
    <t>201920NNDR3A54243.1</t>
  </si>
  <si>
    <t>201920NNDR3A5441.1</t>
  </si>
  <si>
    <t>201920NNDR3A5442.1</t>
  </si>
  <si>
    <t>201920NNDR3A5443.1.1</t>
  </si>
  <si>
    <t>201920NNDR3A5444.1.1</t>
  </si>
  <si>
    <t>201920NNDR3A5445.1</t>
  </si>
  <si>
    <t>201920NNDR3A5446.1</t>
  </si>
  <si>
    <t>201920NNDR3A5446.5.1</t>
  </si>
  <si>
    <t>201920NNDR3A5446.6.1</t>
  </si>
  <si>
    <t>201920NNDR3A5448.1</t>
  </si>
  <si>
    <t>201920NNDR3A5448.5.1</t>
  </si>
  <si>
    <t>201920NNDR3A5448.6.1</t>
  </si>
  <si>
    <t>201920NNDR3A5449.1</t>
  </si>
  <si>
    <t>201920NNDR3A54410.1</t>
  </si>
  <si>
    <t>201920NNDR3A54411.1</t>
  </si>
  <si>
    <t>201920NNDR3A54412.1</t>
  </si>
  <si>
    <t>201920NNDR3A54413.1</t>
  </si>
  <si>
    <t>201920NNDR3A54414.1</t>
  </si>
  <si>
    <t>201920NNDR3A54416.1</t>
  </si>
  <si>
    <t>201920NNDR3A54417.1</t>
  </si>
  <si>
    <t>201920NNDR3A54417.5.1</t>
  </si>
  <si>
    <t>201920NNDR3A54418.1</t>
  </si>
  <si>
    <t>201920NNDR3A54419.1</t>
  </si>
  <si>
    <t>201920NNDR3A54421.1</t>
  </si>
  <si>
    <t>201920NNDR3A54422.1</t>
  </si>
  <si>
    <t>201920NNDR3A54423.1</t>
  </si>
  <si>
    <t>201920NNDR3A54424.1</t>
  </si>
  <si>
    <t>201920NNDR3A54425.1</t>
  </si>
  <si>
    <t>201920NNDR3A54426.1</t>
  </si>
  <si>
    <t>201920NNDR3A54427.1</t>
  </si>
  <si>
    <t>201920NNDR3A54440.1</t>
  </si>
  <si>
    <t>201920NNDR3A54441.1</t>
  </si>
  <si>
    <t>201920NNDR3A54442.1</t>
  </si>
  <si>
    <t>201920NNDR3A54443.1</t>
  </si>
  <si>
    <t>201920NNDR3A5451.1</t>
  </si>
  <si>
    <t>201920NNDR3A5452.1</t>
  </si>
  <si>
    <t>201920NNDR3A5453.1.1</t>
  </si>
  <si>
    <t>201920NNDR3A5454.1.1</t>
  </si>
  <si>
    <t>201920NNDR3A5455.1</t>
  </si>
  <si>
    <t>201920NNDR3A5456.1</t>
  </si>
  <si>
    <t>201920NNDR3A5456.5.1</t>
  </si>
  <si>
    <t>201920NNDR3A5456.6.1</t>
  </si>
  <si>
    <t>201920NNDR3A5458.1</t>
  </si>
  <si>
    <t>201920NNDR3A5458.5.1</t>
  </si>
  <si>
    <t>201920NNDR3A5458.6.1</t>
  </si>
  <si>
    <t>201920NNDR3A5459.1</t>
  </si>
  <si>
    <t>201920NNDR3A54510.1</t>
  </si>
  <si>
    <t>201920NNDR3A54511.1</t>
  </si>
  <si>
    <t>201920NNDR3A54512.1</t>
  </si>
  <si>
    <t>201920NNDR3A54513.1</t>
  </si>
  <si>
    <t>201920NNDR3A54514.1</t>
  </si>
  <si>
    <t>201920NNDR3A54516.1</t>
  </si>
  <si>
    <t>201920NNDR3A54517.1</t>
  </si>
  <si>
    <t>201920NNDR3A54517.5.1</t>
  </si>
  <si>
    <t>201920NNDR3A54518.1</t>
  </si>
  <si>
    <t>201920NNDR3A54519.1</t>
  </si>
  <si>
    <t>201920NNDR3A54521.1</t>
  </si>
  <si>
    <t>201920NNDR3A54522.1</t>
  </si>
  <si>
    <t>201920NNDR3A54523.1</t>
  </si>
  <si>
    <t>201920NNDR3A54524.1</t>
  </si>
  <si>
    <t>201920NNDR3A54525.1</t>
  </si>
  <si>
    <t>201920NNDR3A54526.1</t>
  </si>
  <si>
    <t>201920NNDR3A54527.1</t>
  </si>
  <si>
    <t>201920NNDR3A54540.1</t>
  </si>
  <si>
    <t>201920NNDR3A54541.1</t>
  </si>
  <si>
    <t>201920NNDR3A54542.1</t>
  </si>
  <si>
    <t>201920NNDR3A54543.1</t>
  </si>
  <si>
    <t>201920NNDR3A5461.1</t>
  </si>
  <si>
    <t>201920NNDR3A5462.1</t>
  </si>
  <si>
    <t>201920NNDR3A5463.1.1</t>
  </si>
  <si>
    <t>201920NNDR3A5464.1.1</t>
  </si>
  <si>
    <t>201920NNDR3A5465.1</t>
  </si>
  <si>
    <t>201920NNDR3A5466.1</t>
  </si>
  <si>
    <t>201920NNDR3A5466.5.1</t>
  </si>
  <si>
    <t>201920NNDR3A5466.6.1</t>
  </si>
  <si>
    <t>201920NNDR3A5468.1</t>
  </si>
  <si>
    <t>201920NNDR3A5468.5.1</t>
  </si>
  <si>
    <t>201920NNDR3A5468.6.1</t>
  </si>
  <si>
    <t>201920NNDR3A5469.1</t>
  </si>
  <si>
    <t>201920NNDR3A54610.1</t>
  </si>
  <si>
    <t>201920NNDR3A54611.1</t>
  </si>
  <si>
    <t>201920NNDR3A54612.1</t>
  </si>
  <si>
    <t>201920NNDR3A54613.1</t>
  </si>
  <si>
    <t>201920NNDR3A54614.1</t>
  </si>
  <si>
    <t>201920NNDR3A54616.1</t>
  </si>
  <si>
    <t>201920NNDR3A54617.1</t>
  </si>
  <si>
    <t>201920NNDR3A54617.5.1</t>
  </si>
  <si>
    <t>201920NNDR3A54618.1</t>
  </si>
  <si>
    <t>201920NNDR3A54619.1</t>
  </si>
  <si>
    <t>201920NNDR3A54621.1</t>
  </si>
  <si>
    <t>201920NNDR3A54622.1</t>
  </si>
  <si>
    <t>201920NNDR3A54623.1</t>
  </si>
  <si>
    <t>201920NNDR3A54624.1</t>
  </si>
  <si>
    <t>201920NNDR3A54625.1</t>
  </si>
  <si>
    <t>201920NNDR3A54626.1</t>
  </si>
  <si>
    <t>201920NNDR3A54627.1</t>
  </si>
  <si>
    <t>201920NNDR3A54640.1</t>
  </si>
  <si>
    <t>201920NNDR3A54641.1</t>
  </si>
  <si>
    <t>201920NNDR3A54642.1</t>
  </si>
  <si>
    <t>201920NNDR3A54643.1</t>
  </si>
  <si>
    <t>201920NNDR3A5481.1</t>
  </si>
  <si>
    <t>201920NNDR3A5482.1</t>
  </si>
  <si>
    <t>201920NNDR3A5483.1.1</t>
  </si>
  <si>
    <t>201920NNDR3A5484.1.1</t>
  </si>
  <si>
    <t>201920NNDR3A5485.1</t>
  </si>
  <si>
    <t>201920NNDR3A5486.1</t>
  </si>
  <si>
    <t>201920NNDR3A5486.5.1</t>
  </si>
  <si>
    <t>201920NNDR3A5486.6.1</t>
  </si>
  <si>
    <t>201920NNDR3A5488.1</t>
  </si>
  <si>
    <t>201920NNDR3A5488.5.1</t>
  </si>
  <si>
    <t>201920NNDR3A5488.6.1</t>
  </si>
  <si>
    <t>201920NNDR3A5489.1</t>
  </si>
  <si>
    <t>201920NNDR3A54810.1</t>
  </si>
  <si>
    <t>201920NNDR3A54811.1</t>
  </si>
  <si>
    <t>201920NNDR3A54812.1</t>
  </si>
  <si>
    <t>201920NNDR3A54813.1</t>
  </si>
  <si>
    <t>201920NNDR3A54814.1</t>
  </si>
  <si>
    <t>201920NNDR3A54816.1</t>
  </si>
  <si>
    <t>201920NNDR3A54817.1</t>
  </si>
  <si>
    <t>201920NNDR3A54817.5.1</t>
  </si>
  <si>
    <t>201920NNDR3A54818.1</t>
  </si>
  <si>
    <t>201920NNDR3A54819.1</t>
  </si>
  <si>
    <t>201920NNDR3A54821.1</t>
  </si>
  <si>
    <t>201920NNDR3A54822.1</t>
  </si>
  <si>
    <t>201920NNDR3A54823.1</t>
  </si>
  <si>
    <t>201920NNDR3A54824.1</t>
  </si>
  <si>
    <t>201920NNDR3A54825.1</t>
  </si>
  <si>
    <t>201920NNDR3A54826.1</t>
  </si>
  <si>
    <t>201920NNDR3A54827.1</t>
  </si>
  <si>
    <t>201920NNDR3A54840.1</t>
  </si>
  <si>
    <t>201920NNDR3A54841.1</t>
  </si>
  <si>
    <t>201920NNDR3A54842.1</t>
  </si>
  <si>
    <t>201920NNDR3A54843.1</t>
  </si>
  <si>
    <t>201920NNDR3A5501.1</t>
  </si>
  <si>
    <t>201920NNDR3A5502.1</t>
  </si>
  <si>
    <t>201920NNDR3A5503.1.1</t>
  </si>
  <si>
    <t>201920NNDR3A5504.1.1</t>
  </si>
  <si>
    <t>201920NNDR3A5505.1</t>
  </si>
  <si>
    <t>201920NNDR3A5506.1</t>
  </si>
  <si>
    <t>201920NNDR3A5506.5.1</t>
  </si>
  <si>
    <t>201920NNDR3A5506.6.1</t>
  </si>
  <si>
    <t>201920NNDR3A5508.1</t>
  </si>
  <si>
    <t>201920NNDR3A5508.5.1</t>
  </si>
  <si>
    <t>201920NNDR3A5508.6.1</t>
  </si>
  <si>
    <t>201920NNDR3A5509.1</t>
  </si>
  <si>
    <t>201920NNDR3A55010.1</t>
  </si>
  <si>
    <t>201920NNDR3A55011.1</t>
  </si>
  <si>
    <t>201920NNDR3A55012.1</t>
  </si>
  <si>
    <t>201920NNDR3A55013.1</t>
  </si>
  <si>
    <t>201920NNDR3A55014.1</t>
  </si>
  <si>
    <t>201920NNDR3A55016.1</t>
  </si>
  <si>
    <t>201920NNDR3A55017.1</t>
  </si>
  <si>
    <t>201920NNDR3A55017.5.1</t>
  </si>
  <si>
    <t>201920NNDR3A55018.1</t>
  </si>
  <si>
    <t>201920NNDR3A55019.1</t>
  </si>
  <si>
    <t>201920NNDR3A55021.1</t>
  </si>
  <si>
    <t>201920NNDR3A55022.1</t>
  </si>
  <si>
    <t>201920NNDR3A55023.1</t>
  </si>
  <si>
    <t>201920NNDR3A55024.1</t>
  </si>
  <si>
    <t>201920NNDR3A55025.1</t>
  </si>
  <si>
    <t>201920NNDR3A55026.1</t>
  </si>
  <si>
    <t>201920NNDR3A55027.1</t>
  </si>
  <si>
    <t>201920NNDR3A55040.1</t>
  </si>
  <si>
    <t>201920NNDR3A55041.1</t>
  </si>
  <si>
    <t>201920NNDR3A55042.1</t>
  </si>
  <si>
    <t>201920NNDR3A55043.1</t>
  </si>
  <si>
    <t>201920NNDR3A5521.1</t>
  </si>
  <si>
    <t>201920NNDR3A5522.1</t>
  </si>
  <si>
    <t>201920NNDR3A5523.1.1</t>
  </si>
  <si>
    <t>201920NNDR3A5524.1.1</t>
  </si>
  <si>
    <t>201920NNDR3A5525.1</t>
  </si>
  <si>
    <t>201920NNDR3A5526.1</t>
  </si>
  <si>
    <t>201920NNDR3A5526.5.1</t>
  </si>
  <si>
    <t>201920NNDR3A5526.6.1</t>
  </si>
  <si>
    <t>201920NNDR3A5528.1</t>
  </si>
  <si>
    <t>201920NNDR3A5528.5.1</t>
  </si>
  <si>
    <t>201920NNDR3A5528.6.1</t>
  </si>
  <si>
    <t>201920NNDR3A5529.1</t>
  </si>
  <si>
    <t>201920NNDR3A55210.1</t>
  </si>
  <si>
    <t>201920NNDR3A55211.1</t>
  </si>
  <si>
    <t>201920NNDR3A55212.1</t>
  </si>
  <si>
    <t>201920NNDR3A55213.1</t>
  </si>
  <si>
    <t>201920NNDR3A55214.1</t>
  </si>
  <si>
    <t>201920NNDR3A55216.1</t>
  </si>
  <si>
    <t>201920NNDR3A55217.1</t>
  </si>
  <si>
    <t>201920NNDR3A55217.5.1</t>
  </si>
  <si>
    <t>201920NNDR3A55218.1</t>
  </si>
  <si>
    <t>201920NNDR3A55219.1</t>
  </si>
  <si>
    <t>201920NNDR3A55221.1</t>
  </si>
  <si>
    <t>201920NNDR3A55222.1</t>
  </si>
  <si>
    <t>201920NNDR3A55223.1</t>
  </si>
  <si>
    <t>201920NNDR3A55224.1</t>
  </si>
  <si>
    <t>201920NNDR3A55225.1</t>
  </si>
  <si>
    <t>201920NNDR3A55226.1</t>
  </si>
  <si>
    <t>201920NNDR3A55227.1</t>
  </si>
  <si>
    <t>201920NNDR3A55240.1</t>
  </si>
  <si>
    <t>201920NNDR3A55241.1</t>
  </si>
  <si>
    <t>201920NNDR3A55242.1</t>
  </si>
  <si>
    <t>201920NNDR3A55243.1</t>
  </si>
  <si>
    <t>201920NNDR3A5961.1</t>
  </si>
  <si>
    <t>201920NNDR3A5962.1</t>
  </si>
  <si>
    <t>201920NNDR3A5963.1.1</t>
  </si>
  <si>
    <t>201920NNDR3A5964.1.1</t>
  </si>
  <si>
    <t>201920NNDR3A5965.1</t>
  </si>
  <si>
    <t>201920NNDR3A5966.1</t>
  </si>
  <si>
    <t>201920NNDR3A5966.5.1</t>
  </si>
  <si>
    <t>201920NNDR3A5966.6.1</t>
  </si>
  <si>
    <t>201920NNDR3A5968.1</t>
  </si>
  <si>
    <t>201920NNDR3A5968.5.1</t>
  </si>
  <si>
    <t>201920NNDR3A5968.6.1</t>
  </si>
  <si>
    <t>201920NNDR3A5969.1</t>
  </si>
  <si>
    <t>201920NNDR3A59610.1</t>
  </si>
  <si>
    <t>201920NNDR3A59611.1</t>
  </si>
  <si>
    <t>201920NNDR3A59612.1</t>
  </si>
  <si>
    <t>201920NNDR3A59613.1</t>
  </si>
  <si>
    <t>201920NNDR3A59614.1</t>
  </si>
  <si>
    <t>201920NNDR3A59616.1</t>
  </si>
  <si>
    <t>201920NNDR3A59617.1</t>
  </si>
  <si>
    <t>201920NNDR3A59617.5.1</t>
  </si>
  <si>
    <t>201920NNDR3A59618.1</t>
  </si>
  <si>
    <t>201920NNDR3A59619.1</t>
  </si>
  <si>
    <t>201920NNDR3A59621.1</t>
  </si>
  <si>
    <t>201920NNDR3A59622.1</t>
  </si>
  <si>
    <t>201920NNDR3A59623.1</t>
  </si>
  <si>
    <t>201920NNDR3A59624.1</t>
  </si>
  <si>
    <t>201920NNDR3A59625.1</t>
  </si>
  <si>
    <t>201920NNDR3A59626.1</t>
  </si>
  <si>
    <t>201920NNDR3A59627.1</t>
  </si>
  <si>
    <t>201920NNDR3A59640.1</t>
  </si>
  <si>
    <t>201920NNDR3A59641.1</t>
  </si>
  <si>
    <t>201920NNDR3A59642.1</t>
  </si>
  <si>
    <t>201920NNDR3A59643.1</t>
  </si>
  <si>
    <r>
      <t xml:space="preserve">An </t>
    </r>
    <r>
      <rPr>
        <b/>
        <sz val="12"/>
        <rFont val="Arial"/>
        <family val="2"/>
      </rPr>
      <t>electronic</t>
    </r>
    <r>
      <rPr>
        <sz val="12"/>
        <rFont val="Arial"/>
        <family val="2"/>
      </rPr>
      <t xml:space="preserve"> copy of the spreadsheet and a signed scanned PDF version must be returned via email  to the Welsh Government by </t>
    </r>
    <r>
      <rPr>
        <sz val="12"/>
        <color indexed="10"/>
        <rFont val="Arial"/>
        <family val="2"/>
      </rPr>
      <t>28 May 2021</t>
    </r>
    <r>
      <rPr>
        <sz val="12"/>
        <rFont val="Arial"/>
        <family val="2"/>
      </rPr>
      <t xml:space="preserve">. A signed copy of the form must be passed to the auditor appointed by Audit Wales with a request that the certified scanned PDF be emailed to the Welsh Government by </t>
    </r>
    <r>
      <rPr>
        <sz val="12"/>
        <color indexed="10"/>
        <rFont val="Arial"/>
        <family val="2"/>
      </rPr>
      <t>19 November 2021</t>
    </r>
    <r>
      <rPr>
        <sz val="12"/>
        <rFont val="Arial"/>
        <family val="2"/>
      </rPr>
      <t>.</t>
    </r>
  </si>
  <si>
    <t>Rhaid dychwelyd copi wedi'i lofnodi o'r daenlen a fersiwn PDF wedi'i llofnodi a sganio drwy e-bost i Lywodraeth Cymru erbyn 28 Mai 2021. Rhaid trosglwyddo copi wedi'i lofnodi o'r ffurflen i Archwilio Cymru gan ofyn iddo e-bostio'r PDF ardystiedig wedi’u sganio i Lywodraeth Cymru erbyn 19 Tachwedd 2021.</t>
  </si>
  <si>
    <t>v.1.1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</si>
</sst>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d\-mmm\-yy"/>
    <numFmt numFmtId="166" formatCode="0.0"/>
    <numFmt numFmtId="167" formatCode="#,##0_ ;[Red]\-#,##0\ "/>
    <numFmt numFmtId="168" formatCode="#,##0.0_ ;[Red]\-#,##0.0\ "/>
    <numFmt numFmtId="169" formatCode="_-* #,##0.0_-;\-* #,##0.0_-;_-* &quot;-&quot;??_-;_-@_-"/>
    <numFmt numFmtId="170" formatCode="_-* #,##0_-;\-* #,##0_-;_-* &quot;-&quot;??_-;_-@_-"/>
  </numFmts>
  <fonts count="87">
    <font>
      <sz val="12"/>
      <name val="Arial"/>
      <family val="0"/>
    </font>
    <font>
      <sz val="12"/>
      <color indexed="26"/>
      <name val="Arial"/>
      <family val="2"/>
    </font>
    <font>
      <sz val="10"/>
      <name val="Arial"/>
      <family val="2"/>
    </font>
    <font>
      <b/>
      <sz val="10"/>
      <name val="Arial"/>
      <family val="2"/>
    </font>
    <font>
      <b/>
      <sz val="12"/>
      <name val="Arial"/>
      <family val="2"/>
    </font>
    <font>
      <sz val="11"/>
      <name val="Arial"/>
      <family val="2"/>
    </font>
    <font>
      <sz val="10"/>
      <color indexed="8"/>
      <name val="Arial"/>
      <family val="2"/>
    </font>
    <font>
      <b/>
      <sz val="10"/>
      <color indexed="18"/>
      <name val="Arial"/>
      <family val="2"/>
    </font>
    <font>
      <sz val="8"/>
      <name val="Arial"/>
      <family val="2"/>
    </font>
    <font>
      <sz val="10"/>
      <color indexed="12"/>
      <name val="Arial"/>
      <family val="2"/>
    </font>
    <font>
      <b/>
      <sz val="10"/>
      <color indexed="12"/>
      <name val="Arial"/>
      <family val="2"/>
    </font>
    <font>
      <b/>
      <sz val="10"/>
      <color indexed="10"/>
      <name val="Arial"/>
      <family val="2"/>
    </font>
    <font>
      <sz val="10"/>
      <color indexed="10"/>
      <name val="Arial"/>
      <family val="2"/>
    </font>
    <font>
      <sz val="10"/>
      <color indexed="9"/>
      <name val="Arial"/>
      <family val="2"/>
    </font>
    <font>
      <sz val="9"/>
      <name val="Arial"/>
      <family val="2"/>
    </font>
    <font>
      <u val="single"/>
      <sz val="12"/>
      <color indexed="12"/>
      <name val="Arial"/>
      <family val="2"/>
    </font>
    <font>
      <b/>
      <sz val="12"/>
      <color indexed="12"/>
      <name val="Arial"/>
      <family val="2"/>
    </font>
    <font>
      <b/>
      <strike/>
      <sz val="10"/>
      <name val="Arial"/>
      <family val="2"/>
    </font>
    <font>
      <b/>
      <sz val="10"/>
      <color indexed="9"/>
      <name val="Arial"/>
      <family val="2"/>
    </font>
    <font>
      <sz val="12"/>
      <color indexed="12"/>
      <name val="Arial"/>
      <family val="2"/>
    </font>
    <font>
      <sz val="10"/>
      <color indexed="18"/>
      <name val="Arial"/>
      <family val="2"/>
    </font>
    <font>
      <b/>
      <sz val="11"/>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55"/>
      <name val="Arial"/>
      <family val="2"/>
    </font>
    <font>
      <b/>
      <u val="single"/>
      <sz val="10"/>
      <color indexed="12"/>
      <name val="Arial"/>
      <family val="2"/>
    </font>
    <font>
      <sz val="10"/>
      <name val="Wingdings"/>
      <family val="0"/>
    </font>
    <font>
      <sz val="10"/>
      <color indexed="56"/>
      <name val="Arial"/>
      <family val="2"/>
    </font>
    <font>
      <i/>
      <sz val="9"/>
      <name val="Arial"/>
      <family val="2"/>
    </font>
    <font>
      <b/>
      <sz val="16"/>
      <color indexed="12"/>
      <name val="Arial"/>
      <family val="2"/>
    </font>
    <font>
      <sz val="12"/>
      <color indexed="10"/>
      <name val="Arial"/>
      <family val="2"/>
    </font>
    <font>
      <b/>
      <sz val="12"/>
      <color indexed="10"/>
      <name val="Arial"/>
      <family val="2"/>
    </font>
    <font>
      <strike/>
      <sz val="10"/>
      <name val="Arial"/>
      <family val="2"/>
    </font>
    <font>
      <b/>
      <u val="single"/>
      <sz val="12"/>
      <name val="Arial"/>
      <family val="2"/>
    </font>
    <font>
      <b/>
      <sz val="11"/>
      <name val="Arial"/>
      <family val="2"/>
    </font>
    <font>
      <b/>
      <sz val="16"/>
      <name val="Arial"/>
      <family val="2"/>
    </font>
    <font>
      <sz val="10"/>
      <name val="Verdana"/>
      <family val="2"/>
    </font>
    <font>
      <b/>
      <sz val="14"/>
      <color indexed="9"/>
      <name val="Arial"/>
      <family val="2"/>
    </font>
    <font>
      <sz val="11"/>
      <name val="Calibri"/>
      <family val="2"/>
    </font>
    <font>
      <sz val="12"/>
      <color indexed="47"/>
      <name val="Arial"/>
      <family val="2"/>
    </font>
    <font>
      <sz val="10"/>
      <color indexed="47"/>
      <name val="Arial"/>
      <family val="2"/>
    </font>
    <font>
      <b/>
      <sz val="12"/>
      <color indexed="9"/>
      <name val="Arial"/>
      <family val="2"/>
    </font>
    <font>
      <b/>
      <sz val="12"/>
      <color indexed="26"/>
      <name val="Arial"/>
      <family val="2"/>
    </font>
    <font>
      <sz val="11"/>
      <color indexed="47"/>
      <name val="Arial"/>
      <family val="2"/>
    </font>
    <font>
      <b/>
      <sz val="12"/>
      <color indexed="62"/>
      <name val="Arial"/>
      <family val="2"/>
    </font>
    <font>
      <b/>
      <sz val="10"/>
      <color indexed="26"/>
      <name val="Arial"/>
      <family val="2"/>
    </font>
    <font>
      <sz val="10"/>
      <color indexed="26"/>
      <name val="Arial"/>
      <family val="2"/>
    </font>
    <font>
      <sz val="12"/>
      <color indexed="56"/>
      <name val="Arial"/>
      <family val="2"/>
    </font>
    <font>
      <b/>
      <sz val="6"/>
      <color indexed="58"/>
      <name val="Arial"/>
      <family val="2"/>
    </font>
    <font>
      <sz val="12"/>
      <color indexed="9"/>
      <name val="Arial"/>
      <family val="2"/>
    </font>
    <font>
      <sz val="6"/>
      <color indexed="56"/>
      <name val="Arial"/>
      <family val="2"/>
    </font>
    <font>
      <sz val="8"/>
      <name val="Segoe UI"/>
      <family val="2"/>
    </font>
    <font>
      <b/>
      <sz val="10"/>
      <color rgb="FF0000FF"/>
      <name val="Arial"/>
      <family val="2"/>
    </font>
    <font>
      <sz val="12"/>
      <color rgb="FF0000FF"/>
      <name val="Arial"/>
      <family val="2"/>
    </font>
    <font>
      <sz val="10"/>
      <color theme="0" tint="-0.24997000396251678"/>
      <name val="Arial"/>
      <family val="2"/>
    </font>
    <font>
      <b/>
      <sz val="12"/>
      <color rgb="FFFF0000"/>
      <name val="Arial"/>
      <family val="2"/>
    </font>
    <font>
      <sz val="10"/>
      <color rgb="FFFF0000"/>
      <name val="Arial"/>
      <family val="2"/>
    </font>
    <font>
      <b/>
      <sz val="10"/>
      <color rgb="FFFF0000"/>
      <name val="Arial"/>
      <family val="2"/>
    </font>
    <font>
      <sz val="12"/>
      <color theme="3"/>
      <name val="Arial"/>
      <family val="2"/>
    </font>
    <font>
      <sz val="10"/>
      <color theme="3"/>
      <name val="Arial"/>
      <family val="2"/>
    </font>
    <font>
      <b/>
      <sz val="12"/>
      <color rgb="FFFFFFFF"/>
      <name val="Arial"/>
      <family val="2"/>
    </font>
    <font>
      <b/>
      <sz val="12"/>
      <color theme="1"/>
      <name val="Arial"/>
      <family val="2"/>
    </font>
    <font>
      <sz val="11"/>
      <color theme="3"/>
      <name val="Arial"/>
      <family val="2"/>
    </font>
    <font>
      <b/>
      <sz val="12"/>
      <color rgb="FF7030A0"/>
      <name val="Arial"/>
      <family val="2"/>
    </font>
    <font>
      <b/>
      <sz val="10"/>
      <color theme="1"/>
      <name val="Arial"/>
      <family val="2"/>
    </font>
    <font>
      <sz val="10"/>
      <color theme="1"/>
      <name val="Arial"/>
      <family val="2"/>
    </font>
    <font>
      <sz val="12"/>
      <color rgb="FFB2B2B2"/>
      <name val="Arial"/>
      <family val="2"/>
    </font>
    <font>
      <b/>
      <sz val="6"/>
      <color theme="4" tint="0.39998000860214233"/>
      <name val="Arial"/>
      <family val="2"/>
    </font>
    <font>
      <sz val="12"/>
      <color theme="0"/>
      <name val="Arial"/>
      <family val="2"/>
    </font>
    <font>
      <sz val="6"/>
      <color theme="0" tint="-0.24997000396251678"/>
      <name val="Arial"/>
      <family val="2"/>
    </font>
    <font>
      <b/>
      <sz val="16"/>
      <color rgb="FF0000FF"/>
      <name val="Arial"/>
      <family val="2"/>
    </font>
    <font>
      <b/>
      <sz val="8"/>
      <name val="Arial"/>
      <family val="2"/>
    </font>
  </fonts>
  <fills count="34">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rgb="FFA2F5FE"/>
        <bgColor indexed="64"/>
      </patternFill>
    </fill>
    <fill>
      <patternFill patternType="solid">
        <fgColor rgb="FF66FFCC"/>
        <bgColor indexed="64"/>
      </patternFill>
    </fill>
    <fill>
      <patternFill patternType="solid">
        <fgColor rgb="FFB2B2B2"/>
        <bgColor indexed="64"/>
      </patternFill>
    </fill>
    <fill>
      <patternFill patternType="solid">
        <fgColor rgb="FF969696"/>
        <bgColor indexed="64"/>
      </patternFill>
    </fill>
    <fill>
      <patternFill patternType="solid">
        <fgColor rgb="FFD0E9FC"/>
        <bgColor indexed="64"/>
      </patternFill>
    </fill>
    <fill>
      <patternFill patternType="solid">
        <fgColor rgb="FF00008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rgb="FF00FF00"/>
        <bgColor indexed="64"/>
      </patternFill>
    </fill>
    <fill>
      <patternFill patternType="solid">
        <fgColor rgb="FF7030A0"/>
        <bgColor indexed="64"/>
      </patternFill>
    </fill>
    <fill>
      <patternFill patternType="solid">
        <fgColor theme="0" tint="-0.24997000396251678"/>
        <bgColor indexed="64"/>
      </patternFill>
    </fill>
    <fill>
      <patternFill patternType="solid">
        <fgColor theme="0"/>
        <bgColor indexed="64"/>
      </patternFill>
    </fill>
    <fill>
      <patternFill patternType="solid">
        <fgColor rgb="FFFFFFCC"/>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22"/>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thin"/>
    </border>
    <border>
      <left/>
      <right/>
      <top style="thin">
        <color indexed="18"/>
      </top>
      <bottom style="thin">
        <color indexed="18"/>
      </bottom>
    </border>
    <border>
      <left style="thin">
        <color indexed="18"/>
      </left>
      <right/>
      <top style="thin">
        <color indexed="18"/>
      </top>
      <bottom/>
    </border>
    <border>
      <left/>
      <right/>
      <top style="thin">
        <color indexed="18"/>
      </top>
      <bottom/>
    </border>
    <border>
      <left/>
      <right style="thin">
        <color indexed="18"/>
      </right>
      <top style="thin">
        <color indexed="18"/>
      </top>
      <bottom/>
    </border>
    <border>
      <left/>
      <right style="thin">
        <color indexed="18"/>
      </right>
      <top/>
      <bottom/>
    </border>
    <border>
      <left style="thin">
        <color indexed="18"/>
      </left>
      <right/>
      <top/>
      <bottom/>
    </border>
    <border>
      <left style="thin"/>
      <right style="thin"/>
      <top style="thin"/>
      <bottom style="thin"/>
    </border>
    <border>
      <left style="thin">
        <color indexed="18"/>
      </left>
      <right/>
      <top style="thin">
        <color indexed="18"/>
      </top>
      <bottom style="thin">
        <color indexed="18"/>
      </bottom>
    </border>
    <border>
      <left style="thin">
        <color indexed="18"/>
      </left>
      <right/>
      <top/>
      <bottom style="thin">
        <color indexed="18"/>
      </bottom>
    </border>
    <border>
      <left style="thin"/>
      <right/>
      <top style="thin"/>
      <bottom/>
    </border>
    <border>
      <left style="thin"/>
      <right/>
      <top/>
      <bottom/>
    </border>
    <border>
      <left/>
      <right/>
      <top/>
      <bottom style="thin">
        <color indexed="18"/>
      </bottom>
    </border>
    <border>
      <left/>
      <right style="thin">
        <color indexed="18"/>
      </right>
      <top/>
      <bottom style="thin">
        <color indexed="18"/>
      </bottom>
    </border>
    <border>
      <left/>
      <right style="thin">
        <color indexed="18"/>
      </right>
      <top style="thin">
        <color indexed="18"/>
      </top>
      <bottom style="thin">
        <color indexed="18"/>
      </bottom>
    </border>
    <border>
      <left/>
      <right/>
      <top style="thin"/>
      <bottom/>
    </border>
    <border>
      <left/>
      <right style="thin"/>
      <top style="thin"/>
      <bottom/>
    </border>
    <border>
      <left style="thin"/>
      <right/>
      <top/>
      <bottom style="thin"/>
    </border>
    <border>
      <left style="thin">
        <color theme="0"/>
      </left>
      <right style="thin">
        <color theme="0"/>
      </right>
      <top style="thin">
        <color theme="0"/>
      </top>
      <bottom style="thin">
        <color theme="0"/>
      </bottom>
    </border>
    <border>
      <left style="thin">
        <color indexed="18"/>
      </left>
      <right style="thin">
        <color theme="0"/>
      </right>
      <top style="thin">
        <color theme="0"/>
      </top>
      <bottom style="thin">
        <color theme="0"/>
      </bottom>
    </border>
    <border>
      <left style="thin">
        <color theme="0"/>
      </left>
      <right style="thin">
        <color indexed="18"/>
      </right>
      <top style="thin">
        <color theme="0"/>
      </top>
      <bottom style="thin">
        <color theme="0"/>
      </bottom>
    </border>
    <border>
      <left style="thin">
        <color indexed="18"/>
      </left>
      <right style="thin">
        <color theme="0"/>
      </right>
      <top style="thin">
        <color theme="0"/>
      </top>
      <bottom style="thin">
        <color indexed="18"/>
      </bottom>
    </border>
    <border>
      <left style="thin">
        <color theme="0"/>
      </left>
      <right style="thin">
        <color theme="0"/>
      </right>
      <top style="thin">
        <color theme="0"/>
      </top>
      <bottom style="thin">
        <color indexed="18"/>
      </bottom>
    </border>
    <border>
      <left style="thin">
        <color theme="0"/>
      </left>
      <right style="thin">
        <color indexed="18"/>
      </right>
      <top style="thin">
        <color theme="0"/>
      </top>
      <bottom style="thin">
        <color indexed="18"/>
      </bottom>
    </border>
    <border>
      <left/>
      <right style="thin"/>
      <top/>
      <bottom/>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theme="0"/>
      </left>
      <right style="thin">
        <color theme="0"/>
      </right>
      <top/>
      <bottom style="thin">
        <color theme="0"/>
      </bottom>
    </border>
    <border>
      <left style="thin">
        <color theme="0"/>
      </left>
      <right style="thin">
        <color theme="0"/>
      </right>
      <top style="thin">
        <color theme="0"/>
      </top>
      <bottom style="thin"/>
    </border>
    <border>
      <left style="thin">
        <color theme="0"/>
      </left>
      <right style="thin">
        <color theme="0"/>
      </right>
      <top style="thin"/>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1" applyNumberFormat="0" applyAlignment="0" applyProtection="0"/>
    <xf numFmtId="0" fontId="26"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3"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4" borderId="7" applyNumberFormat="0" applyFont="0" applyAlignment="0" applyProtection="0"/>
    <xf numFmtId="0" fontId="35" fillId="12"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65">
    <xf numFmtId="0" fontId="0" fillId="0" borderId="0" xfId="0" applyAlignment="1">
      <alignment/>
    </xf>
    <xf numFmtId="0" fontId="3" fillId="12" borderId="0" xfId="0" applyFont="1" applyFill="1" applyBorder="1" applyAlignment="1">
      <alignment horizontal="center"/>
    </xf>
    <xf numFmtId="0" fontId="2" fillId="12" borderId="0" xfId="0" applyFont="1" applyFill="1" applyBorder="1" applyAlignment="1">
      <alignment/>
    </xf>
    <xf numFmtId="0" fontId="2" fillId="12" borderId="0" xfId="0" applyFont="1" applyFill="1" applyBorder="1" applyAlignment="1">
      <alignment horizontal="left" vertical="center"/>
    </xf>
    <xf numFmtId="2" fontId="2" fillId="12" borderId="0" xfId="0" applyNumberFormat="1" applyFont="1" applyFill="1" applyBorder="1" applyAlignment="1">
      <alignment/>
    </xf>
    <xf numFmtId="2" fontId="2" fillId="12" borderId="0" xfId="0" applyNumberFormat="1" applyFont="1" applyFill="1" applyBorder="1" applyAlignment="1" applyProtection="1">
      <alignment/>
      <protection/>
    </xf>
    <xf numFmtId="0" fontId="3" fillId="12" borderId="0" xfId="0" applyFont="1" applyFill="1" applyBorder="1" applyAlignment="1">
      <alignment/>
    </xf>
    <xf numFmtId="0" fontId="2" fillId="12" borderId="10" xfId="0" applyFont="1" applyFill="1" applyBorder="1" applyAlignment="1">
      <alignment/>
    </xf>
    <xf numFmtId="0" fontId="3" fillId="12" borderId="0" xfId="0" applyFont="1" applyFill="1" applyBorder="1" applyAlignment="1">
      <alignment horizontal="left"/>
    </xf>
    <xf numFmtId="0" fontId="2" fillId="12" borderId="0" xfId="0" applyFont="1" applyFill="1" applyBorder="1" applyAlignment="1">
      <alignment horizontal="left"/>
    </xf>
    <xf numFmtId="0" fontId="11" fillId="12" borderId="0" xfId="0" applyFont="1" applyFill="1" applyBorder="1" applyAlignment="1">
      <alignment horizontal="center"/>
    </xf>
    <xf numFmtId="0" fontId="3" fillId="12" borderId="10" xfId="0" applyFont="1" applyFill="1" applyBorder="1" applyAlignment="1">
      <alignment horizontal="center"/>
    </xf>
    <xf numFmtId="9" fontId="2" fillId="12" borderId="0" xfId="64" applyFont="1" applyFill="1" applyBorder="1" applyAlignment="1">
      <alignment horizontal="right"/>
    </xf>
    <xf numFmtId="9" fontId="2" fillId="12" borderId="0" xfId="64" applyNumberFormat="1" applyFont="1" applyFill="1" applyBorder="1" applyAlignment="1">
      <alignment horizontal="right"/>
    </xf>
    <xf numFmtId="167" fontId="2" fillId="12" borderId="0" xfId="42" applyNumberFormat="1" applyFont="1" applyFill="1" applyBorder="1" applyAlignment="1">
      <alignment horizontal="right"/>
    </xf>
    <xf numFmtId="167" fontId="2" fillId="12" borderId="0" xfId="42" applyNumberFormat="1" applyFont="1" applyFill="1" applyBorder="1" applyAlignment="1" applyProtection="1">
      <alignment/>
      <protection/>
    </xf>
    <xf numFmtId="0" fontId="17" fillId="12" borderId="0" xfId="0" applyFont="1" applyFill="1" applyBorder="1" applyAlignment="1">
      <alignment/>
    </xf>
    <xf numFmtId="0" fontId="0" fillId="15" borderId="0" xfId="0" applyFill="1" applyAlignment="1">
      <alignment/>
    </xf>
    <xf numFmtId="0" fontId="2" fillId="15" borderId="0" xfId="0" applyFont="1" applyFill="1" applyAlignment="1">
      <alignment/>
    </xf>
    <xf numFmtId="0" fontId="2" fillId="15" borderId="0" xfId="0" applyFont="1" applyFill="1" applyBorder="1" applyAlignment="1">
      <alignment/>
    </xf>
    <xf numFmtId="0" fontId="2" fillId="15" borderId="0" xfId="0" applyFont="1" applyFill="1" applyAlignment="1">
      <alignment/>
    </xf>
    <xf numFmtId="0" fontId="18" fillId="16" borderId="11" xfId="0" applyFont="1" applyFill="1" applyBorder="1" applyAlignment="1" applyProtection="1">
      <alignment horizontal="left" vertical="center"/>
      <protection/>
    </xf>
    <xf numFmtId="0" fontId="18" fillId="16" borderId="11" xfId="0" applyFont="1" applyFill="1" applyBorder="1" applyAlignment="1" applyProtection="1">
      <alignment horizontal="right" vertical="center"/>
      <protection/>
    </xf>
    <xf numFmtId="0" fontId="13" fillId="16" borderId="11" xfId="0" applyFont="1" applyFill="1" applyBorder="1" applyAlignment="1" applyProtection="1">
      <alignment vertical="center"/>
      <protection/>
    </xf>
    <xf numFmtId="0" fontId="3" fillId="15" borderId="0" xfId="0" applyFont="1" applyFill="1" applyBorder="1" applyAlignment="1">
      <alignment/>
    </xf>
    <xf numFmtId="49" fontId="2" fillId="15" borderId="0" xfId="0" applyNumberFormat="1" applyFont="1" applyFill="1" applyBorder="1" applyAlignment="1">
      <alignment/>
    </xf>
    <xf numFmtId="0" fontId="0" fillId="15" borderId="0" xfId="0" applyFont="1" applyFill="1" applyAlignment="1">
      <alignment/>
    </xf>
    <xf numFmtId="0" fontId="0" fillId="15" borderId="0" xfId="0" applyFill="1" applyAlignment="1">
      <alignment wrapText="1"/>
    </xf>
    <xf numFmtId="0" fontId="13" fillId="16" borderId="12" xfId="60" applyFont="1" applyFill="1" applyBorder="1" applyAlignment="1" applyProtection="1">
      <alignment vertical="center"/>
      <protection/>
    </xf>
    <xf numFmtId="0" fontId="18" fillId="16" borderId="13" xfId="60" applyFont="1" applyFill="1" applyBorder="1" applyAlignment="1" applyProtection="1">
      <alignment vertical="center"/>
      <protection/>
    </xf>
    <xf numFmtId="0" fontId="13" fillId="16" borderId="13" xfId="60" applyFont="1" applyFill="1" applyBorder="1" applyAlignment="1" applyProtection="1">
      <alignment vertical="center"/>
      <protection/>
    </xf>
    <xf numFmtId="0" fontId="18" fillId="16" borderId="13" xfId="60" applyFont="1" applyFill="1" applyBorder="1" applyAlignment="1" applyProtection="1">
      <alignment horizontal="right" vertical="center"/>
      <protection/>
    </xf>
    <xf numFmtId="0" fontId="13" fillId="16" borderId="14" xfId="60" applyFont="1" applyFill="1" applyBorder="1" applyAlignment="1" applyProtection="1">
      <alignment horizontal="right" vertical="center"/>
      <protection/>
    </xf>
    <xf numFmtId="0" fontId="0" fillId="12" borderId="0" xfId="0" applyFill="1" applyBorder="1" applyAlignment="1">
      <alignment/>
    </xf>
    <xf numFmtId="0" fontId="0" fillId="12" borderId="15" xfId="0" applyFill="1" applyBorder="1" applyAlignment="1">
      <alignment/>
    </xf>
    <xf numFmtId="0" fontId="10" fillId="12" borderId="16" xfId="0" applyFont="1" applyFill="1" applyBorder="1" applyAlignment="1" applyProtection="1">
      <alignment/>
      <protection/>
    </xf>
    <xf numFmtId="0" fontId="7" fillId="12" borderId="0" xfId="0" applyFont="1" applyFill="1" applyBorder="1" applyAlignment="1" applyProtection="1">
      <alignment/>
      <protection/>
    </xf>
    <xf numFmtId="0" fontId="13" fillId="15" borderId="0" xfId="0" applyFont="1" applyFill="1" applyAlignment="1">
      <alignment/>
    </xf>
    <xf numFmtId="0" fontId="20" fillId="15" borderId="0" xfId="0" applyFont="1" applyFill="1" applyAlignment="1">
      <alignment/>
    </xf>
    <xf numFmtId="0" fontId="3" fillId="12" borderId="17" xfId="0" applyFont="1" applyFill="1" applyBorder="1" applyAlignment="1" applyProtection="1">
      <alignment horizontal="center" vertical="top"/>
      <protection locked="0"/>
    </xf>
    <xf numFmtId="0" fontId="10" fillId="17" borderId="0" xfId="59" applyFont="1" applyFill="1" applyBorder="1" applyAlignment="1" applyProtection="1">
      <alignment/>
      <protection/>
    </xf>
    <xf numFmtId="0" fontId="7" fillId="17" borderId="0" xfId="0" applyFont="1" applyFill="1" applyBorder="1" applyAlignment="1" applyProtection="1">
      <alignment horizontal="left"/>
      <protection/>
    </xf>
    <xf numFmtId="0" fontId="17" fillId="17" borderId="0" xfId="0" applyFont="1" applyFill="1" applyBorder="1" applyAlignment="1">
      <alignment horizontal="left"/>
    </xf>
    <xf numFmtId="0" fontId="3" fillId="17" borderId="0" xfId="0" applyFont="1" applyFill="1" applyBorder="1" applyAlignment="1">
      <alignment/>
    </xf>
    <xf numFmtId="0" fontId="18" fillId="16" borderId="18" xfId="0" applyFont="1" applyFill="1" applyBorder="1" applyAlignment="1" applyProtection="1">
      <alignment horizontal="left" vertical="center"/>
      <protection/>
    </xf>
    <xf numFmtId="0" fontId="10" fillId="17" borderId="15" xfId="59" applyFont="1" applyFill="1" applyBorder="1" applyAlignment="1" applyProtection="1">
      <alignment/>
      <protection/>
    </xf>
    <xf numFmtId="0" fontId="17" fillId="17" borderId="16" xfId="0" applyFont="1" applyFill="1" applyBorder="1" applyAlignment="1">
      <alignment horizontal="left"/>
    </xf>
    <xf numFmtId="0" fontId="3" fillId="17" borderId="16" xfId="0" applyFont="1" applyFill="1" applyBorder="1" applyAlignment="1">
      <alignment/>
    </xf>
    <xf numFmtId="0" fontId="2" fillId="17" borderId="0" xfId="0" applyFont="1" applyFill="1" applyBorder="1" applyAlignment="1">
      <alignment/>
    </xf>
    <xf numFmtId="0" fontId="14" fillId="17" borderId="16" xfId="0" applyNumberFormat="1" applyFont="1" applyFill="1" applyBorder="1" applyAlignment="1">
      <alignment horizontal="left"/>
    </xf>
    <xf numFmtId="0" fontId="14" fillId="17" borderId="19" xfId="0" applyNumberFormat="1" applyFont="1" applyFill="1" applyBorder="1" applyAlignment="1">
      <alignment horizontal="left"/>
    </xf>
    <xf numFmtId="0" fontId="4" fillId="0" borderId="20" xfId="0" applyFont="1" applyBorder="1" applyAlignment="1">
      <alignment/>
    </xf>
    <xf numFmtId="0" fontId="2" fillId="17" borderId="0" xfId="0" applyFont="1" applyFill="1" applyBorder="1" applyAlignment="1">
      <alignment/>
    </xf>
    <xf numFmtId="0" fontId="7" fillId="12" borderId="21" xfId="0" applyFont="1" applyFill="1" applyBorder="1" applyAlignment="1" applyProtection="1">
      <alignment/>
      <protection/>
    </xf>
    <xf numFmtId="0" fontId="39" fillId="15" borderId="0" xfId="0" applyFont="1" applyFill="1" applyAlignment="1" applyProtection="1">
      <alignment/>
      <protection/>
    </xf>
    <xf numFmtId="0" fontId="39" fillId="15" borderId="0" xfId="0" applyFont="1" applyFill="1" applyAlignment="1">
      <alignment/>
    </xf>
    <xf numFmtId="0" fontId="0" fillId="0" borderId="0" xfId="0" applyFont="1" applyAlignment="1">
      <alignment/>
    </xf>
    <xf numFmtId="0" fontId="2" fillId="17" borderId="16" xfId="60" applyFont="1" applyFill="1" applyBorder="1" applyAlignment="1" applyProtection="1">
      <alignment horizontal="right" vertical="center"/>
      <protection/>
    </xf>
    <xf numFmtId="0" fontId="40" fillId="17" borderId="0" xfId="52" applyFont="1" applyFill="1" applyBorder="1" applyAlignment="1" applyProtection="1">
      <alignment horizontal="left" vertical="center"/>
      <protection/>
    </xf>
    <xf numFmtId="0" fontId="2" fillId="17" borderId="0" xfId="60" applyFont="1" applyFill="1" applyBorder="1" applyAlignment="1" applyProtection="1">
      <alignment horizontal="right" vertical="center"/>
      <protection/>
    </xf>
    <xf numFmtId="0" fontId="0" fillId="17" borderId="15" xfId="60" applyFont="1" applyFill="1" applyBorder="1" applyAlignment="1" applyProtection="1">
      <alignment horizontal="right" vertical="center"/>
      <protection/>
    </xf>
    <xf numFmtId="0" fontId="3" fillId="17" borderId="0" xfId="60" applyFont="1" applyFill="1" applyBorder="1" applyAlignment="1" applyProtection="1">
      <alignment horizontal="left" vertical="center"/>
      <protection/>
    </xf>
    <xf numFmtId="0" fontId="0" fillId="17" borderId="15" xfId="60" applyFont="1" applyFill="1" applyBorder="1" applyAlignment="1" applyProtection="1">
      <alignment horizontal="right" vertical="center"/>
      <protection locked="0"/>
    </xf>
    <xf numFmtId="0" fontId="2" fillId="17" borderId="19" xfId="60" applyFont="1" applyFill="1" applyBorder="1" applyAlignment="1" applyProtection="1">
      <alignment horizontal="right" vertical="center"/>
      <protection/>
    </xf>
    <xf numFmtId="0" fontId="2" fillId="17" borderId="22" xfId="60" applyFont="1" applyFill="1" applyBorder="1" applyAlignment="1" applyProtection="1">
      <alignment horizontal="right" vertical="center"/>
      <protection/>
    </xf>
    <xf numFmtId="0" fontId="0" fillId="17" borderId="23" xfId="60" applyFont="1" applyFill="1" applyBorder="1" applyAlignment="1" applyProtection="1">
      <alignment horizontal="right" vertical="center"/>
      <protection/>
    </xf>
    <xf numFmtId="0" fontId="0" fillId="15" borderId="0" xfId="57" applyFill="1">
      <alignment/>
      <protection/>
    </xf>
    <xf numFmtId="0" fontId="0" fillId="0" borderId="0" xfId="57">
      <alignment/>
      <protection/>
    </xf>
    <xf numFmtId="0" fontId="2" fillId="17" borderId="16" xfId="60" applyFont="1" applyFill="1" applyBorder="1" applyAlignment="1" applyProtection="1">
      <alignment vertical="center"/>
      <protection/>
    </xf>
    <xf numFmtId="0" fontId="4" fillId="17" borderId="0" xfId="60" applyFont="1" applyFill="1" applyBorder="1" applyAlignment="1" applyProtection="1">
      <alignment vertical="center"/>
      <protection/>
    </xf>
    <xf numFmtId="0" fontId="2" fillId="17" borderId="15" xfId="60" applyFont="1" applyFill="1" applyBorder="1" applyAlignment="1" applyProtection="1">
      <alignment vertical="center"/>
      <protection/>
    </xf>
    <xf numFmtId="0" fontId="2" fillId="17" borderId="0" xfId="60" applyFont="1" applyFill="1" applyBorder="1" applyAlignment="1" applyProtection="1">
      <alignment vertical="center"/>
      <protection/>
    </xf>
    <xf numFmtId="0" fontId="3" fillId="17" borderId="0" xfId="60" applyFont="1" applyFill="1" applyBorder="1" applyAlignment="1" applyProtection="1">
      <alignment vertical="center"/>
      <protection/>
    </xf>
    <xf numFmtId="0" fontId="2" fillId="15" borderId="0" xfId="57" applyFont="1" applyFill="1">
      <alignment/>
      <protection/>
    </xf>
    <xf numFmtId="0" fontId="2" fillId="17" borderId="0" xfId="60" applyFont="1" applyFill="1" applyBorder="1" applyAlignment="1" applyProtection="1">
      <alignment horizontal="left" vertical="center" wrapText="1"/>
      <protection/>
    </xf>
    <xf numFmtId="0" fontId="2" fillId="17" borderId="15" xfId="60" applyFont="1" applyFill="1" applyBorder="1" applyAlignment="1" applyProtection="1">
      <alignment horizontal="left" vertical="center" wrapText="1"/>
      <protection/>
    </xf>
    <xf numFmtId="0" fontId="2" fillId="0" borderId="0" xfId="57" applyFont="1">
      <alignment/>
      <protection/>
    </xf>
    <xf numFmtId="0" fontId="2" fillId="17" borderId="0" xfId="60" applyFont="1" applyFill="1" applyBorder="1" applyAlignment="1" applyProtection="1">
      <alignment horizontal="left" vertical="center"/>
      <protection/>
    </xf>
    <xf numFmtId="0" fontId="2" fillId="0" borderId="17" xfId="60" applyFont="1" applyFill="1" applyBorder="1" applyAlignment="1" applyProtection="1">
      <alignment horizontal="right" vertical="center"/>
      <protection locked="0"/>
    </xf>
    <xf numFmtId="0" fontId="2" fillId="17" borderId="0" xfId="60" applyFont="1" applyFill="1" applyBorder="1" applyAlignment="1" applyProtection="1">
      <alignment horizontal="center" vertical="center"/>
      <protection/>
    </xf>
    <xf numFmtId="0" fontId="2" fillId="17" borderId="0" xfId="57" applyFont="1" applyFill="1" applyBorder="1" applyProtection="1">
      <alignment/>
      <protection/>
    </xf>
    <xf numFmtId="0" fontId="41" fillId="17" borderId="15" xfId="60" applyFont="1" applyFill="1" applyBorder="1" applyAlignment="1" applyProtection="1">
      <alignment horizontal="center" vertical="center"/>
      <protection/>
    </xf>
    <xf numFmtId="0" fontId="2" fillId="17" borderId="19" xfId="60" applyFont="1" applyFill="1" applyBorder="1" applyAlignment="1" applyProtection="1">
      <alignment vertical="center"/>
      <protection/>
    </xf>
    <xf numFmtId="0" fontId="2" fillId="17" borderId="22" xfId="60" applyFont="1" applyFill="1" applyBorder="1" applyAlignment="1" applyProtection="1">
      <alignment vertical="center"/>
      <protection/>
    </xf>
    <xf numFmtId="0" fontId="2" fillId="17" borderId="23" xfId="60" applyFont="1" applyFill="1" applyBorder="1" applyAlignment="1" applyProtection="1">
      <alignment vertical="center"/>
      <protection/>
    </xf>
    <xf numFmtId="0" fontId="0" fillId="15" borderId="0" xfId="57" applyFill="1" applyBorder="1">
      <alignment/>
      <protection/>
    </xf>
    <xf numFmtId="0" fontId="12" fillId="17" borderId="0" xfId="60" applyFont="1" applyFill="1" applyBorder="1" applyAlignment="1" applyProtection="1">
      <alignment horizontal="right" vertical="center"/>
      <protection/>
    </xf>
    <xf numFmtId="0" fontId="7" fillId="17" borderId="0" xfId="0" applyFont="1" applyFill="1" applyBorder="1" applyAlignment="1" applyProtection="1">
      <alignment/>
      <protection/>
    </xf>
    <xf numFmtId="0" fontId="18" fillId="16" borderId="18" xfId="60" applyFont="1" applyFill="1" applyBorder="1" applyAlignment="1" applyProtection="1">
      <alignment horizontal="left" vertical="center"/>
      <protection/>
    </xf>
    <xf numFmtId="0" fontId="18" fillId="16" borderId="11" xfId="60" applyFont="1" applyFill="1" applyBorder="1" applyAlignment="1" applyProtection="1">
      <alignment horizontal="left" vertical="center"/>
      <protection locked="0"/>
    </xf>
    <xf numFmtId="0" fontId="13" fillId="16" borderId="11" xfId="60" applyFont="1" applyFill="1" applyBorder="1" applyAlignment="1" applyProtection="1">
      <alignment horizontal="right" vertical="center"/>
      <protection locked="0"/>
    </xf>
    <xf numFmtId="0" fontId="18" fillId="16" borderId="24" xfId="60" applyFont="1" applyFill="1" applyBorder="1" applyAlignment="1" applyProtection="1">
      <alignment horizontal="right" vertical="center"/>
      <protection/>
    </xf>
    <xf numFmtId="0" fontId="9" fillId="15" borderId="0" xfId="0" applyFont="1" applyFill="1" applyAlignment="1">
      <alignment/>
    </xf>
    <xf numFmtId="0" fontId="9" fillId="17" borderId="15" xfId="0" applyFont="1" applyFill="1" applyBorder="1" applyAlignment="1">
      <alignment/>
    </xf>
    <xf numFmtId="0" fontId="42" fillId="15" borderId="0" xfId="0" applyFont="1" applyFill="1" applyAlignment="1">
      <alignment/>
    </xf>
    <xf numFmtId="0" fontId="42" fillId="15" borderId="0" xfId="0" applyFont="1" applyFill="1" applyAlignment="1">
      <alignment/>
    </xf>
    <xf numFmtId="0" fontId="42" fillId="15" borderId="0" xfId="0" applyFont="1" applyFill="1" applyAlignment="1">
      <alignment horizontal="center"/>
    </xf>
    <xf numFmtId="0" fontId="42" fillId="15" borderId="0" xfId="0" applyFont="1" applyFill="1" applyAlignment="1" quotePrefix="1">
      <alignment horizontal="center"/>
    </xf>
    <xf numFmtId="0" fontId="42" fillId="15" borderId="0" xfId="0" applyFont="1" applyFill="1" applyBorder="1" applyAlignment="1">
      <alignment horizontal="center"/>
    </xf>
    <xf numFmtId="0" fontId="42" fillId="15" borderId="0" xfId="0" applyFont="1" applyFill="1" applyBorder="1" applyAlignment="1" quotePrefix="1">
      <alignment horizontal="center"/>
    </xf>
    <xf numFmtId="0" fontId="2" fillId="17" borderId="0" xfId="0" applyFont="1" applyFill="1" applyBorder="1" applyAlignment="1">
      <alignment horizontal="right"/>
    </xf>
    <xf numFmtId="0" fontId="0" fillId="0" borderId="0" xfId="0" applyFont="1" applyAlignment="1">
      <alignment/>
    </xf>
    <xf numFmtId="0" fontId="4" fillId="0" borderId="0" xfId="0" applyFont="1" applyAlignment="1">
      <alignment horizontal="center"/>
    </xf>
    <xf numFmtId="0" fontId="0" fillId="0" borderId="0" xfId="0" applyFont="1" applyAlignment="1">
      <alignment/>
    </xf>
    <xf numFmtId="0" fontId="0" fillId="0" borderId="0" xfId="0" applyFont="1" applyFill="1" applyAlignment="1">
      <alignment/>
    </xf>
    <xf numFmtId="167" fontId="0" fillId="0" borderId="0" xfId="0" applyNumberFormat="1" applyFont="1" applyBorder="1" applyAlignment="1" quotePrefix="1">
      <alignment vertical="justify" shrinkToFit="1"/>
    </xf>
    <xf numFmtId="0" fontId="0" fillId="0" borderId="0" xfId="0" applyFont="1" applyFill="1" applyAlignment="1" quotePrefix="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45" fillId="0" borderId="0" xfId="0" applyFont="1" applyFill="1" applyAlignment="1" quotePrefix="1">
      <alignment/>
    </xf>
    <xf numFmtId="0" fontId="0" fillId="0" borderId="0" xfId="0" applyFont="1" applyFill="1" applyBorder="1" applyAlignment="1">
      <alignment horizontal="center" vertical="center"/>
    </xf>
    <xf numFmtId="0" fontId="16" fillId="0" borderId="0" xfId="0" applyFont="1" applyBorder="1" applyAlignment="1" applyProtection="1">
      <alignment/>
      <protection locked="0"/>
    </xf>
    <xf numFmtId="0" fontId="42" fillId="0" borderId="0" xfId="0" applyFont="1" applyFill="1" applyAlignment="1">
      <alignment/>
    </xf>
    <xf numFmtId="0" fontId="2" fillId="0" borderId="0" xfId="0" applyFont="1" applyFill="1" applyAlignment="1">
      <alignment/>
    </xf>
    <xf numFmtId="0" fontId="67"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3" fillId="0" borderId="0" xfId="0" applyFont="1" applyFill="1" applyBorder="1" applyAlignment="1">
      <alignment horizontal="centerContinuous"/>
    </xf>
    <xf numFmtId="0" fontId="2" fillId="0" borderId="0" xfId="0" applyFont="1" applyFill="1" applyAlignment="1">
      <alignment horizontal="center"/>
    </xf>
    <xf numFmtId="0" fontId="2" fillId="0" borderId="0" xfId="0" applyFont="1" applyFill="1" applyAlignment="1" quotePrefix="1">
      <alignment horizontal="center"/>
    </xf>
    <xf numFmtId="0" fontId="2" fillId="0" borderId="0" xfId="0" applyFont="1" applyFill="1" applyBorder="1" applyAlignment="1">
      <alignment horizontal="center"/>
    </xf>
    <xf numFmtId="0" fontId="2" fillId="0" borderId="0" xfId="0" applyFont="1" applyFill="1" applyBorder="1" applyAlignment="1" quotePrefix="1">
      <alignment horizontal="center"/>
    </xf>
    <xf numFmtId="49" fontId="0" fillId="0" borderId="0" xfId="0" applyNumberFormat="1" applyFont="1" applyAlignment="1">
      <alignment/>
    </xf>
    <xf numFmtId="49" fontId="19" fillId="0" borderId="17" xfId="0" applyNumberFormat="1" applyFont="1" applyBorder="1" applyAlignment="1">
      <alignment horizontal="center"/>
    </xf>
    <xf numFmtId="49" fontId="4" fillId="0" borderId="0" xfId="0" applyNumberFormat="1" applyFont="1" applyAlignment="1">
      <alignment horizontal="center"/>
    </xf>
    <xf numFmtId="49" fontId="68" fillId="0" borderId="0" xfId="0" applyNumberFormat="1" applyFont="1" applyAlignment="1">
      <alignment horizontal="center"/>
    </xf>
    <xf numFmtId="49" fontId="0" fillId="0" borderId="0" xfId="0" applyNumberFormat="1" applyFont="1" applyAlignment="1">
      <alignment horizontal="center"/>
    </xf>
    <xf numFmtId="49" fontId="4" fillId="0" borderId="0" xfId="0" applyNumberFormat="1" applyFont="1" applyAlignment="1">
      <alignment/>
    </xf>
    <xf numFmtId="49" fontId="4" fillId="0" borderId="0" xfId="0" applyNumberFormat="1" applyFont="1" applyAlignment="1">
      <alignment horizontal="right"/>
    </xf>
    <xf numFmtId="49" fontId="16" fillId="0" borderId="0" xfId="0" applyNumberFormat="1" applyFont="1" applyAlignment="1">
      <alignment horizontal="center"/>
    </xf>
    <xf numFmtId="49" fontId="16" fillId="0" borderId="0" xfId="0" applyNumberFormat="1" applyFont="1" applyBorder="1" applyAlignment="1">
      <alignment horizontal="center"/>
    </xf>
    <xf numFmtId="49" fontId="4" fillId="0" borderId="0" xfId="0" applyNumberFormat="1" applyFont="1" applyAlignment="1" quotePrefix="1">
      <alignment horizontal="center"/>
    </xf>
    <xf numFmtId="49" fontId="4" fillId="0" borderId="20" xfId="0" applyNumberFormat="1" applyFont="1" applyBorder="1" applyAlignment="1">
      <alignment/>
    </xf>
    <xf numFmtId="49" fontId="4" fillId="0" borderId="25" xfId="0" applyNumberFormat="1" applyFont="1" applyBorder="1" applyAlignment="1">
      <alignment/>
    </xf>
    <xf numFmtId="49" fontId="4" fillId="0" borderId="26" xfId="0" applyNumberFormat="1" applyFont="1" applyBorder="1" applyAlignment="1">
      <alignment/>
    </xf>
    <xf numFmtId="49" fontId="0" fillId="0" borderId="0" xfId="0" applyNumberFormat="1" applyFont="1" applyBorder="1" applyAlignment="1">
      <alignment/>
    </xf>
    <xf numFmtId="49" fontId="0" fillId="0" borderId="21" xfId="0" applyNumberFormat="1" applyFont="1" applyBorder="1" applyAlignment="1">
      <alignment/>
    </xf>
    <xf numFmtId="49" fontId="0" fillId="0" borderId="27" xfId="0" applyNumberFormat="1" applyFont="1" applyBorder="1" applyAlignment="1">
      <alignment/>
    </xf>
    <xf numFmtId="49" fontId="0" fillId="0" borderId="10" xfId="0" applyNumberFormat="1" applyFont="1" applyBorder="1" applyAlignment="1">
      <alignment/>
    </xf>
    <xf numFmtId="49" fontId="0" fillId="0" borderId="17" xfId="0" applyNumberFormat="1" applyFont="1" applyBorder="1" applyAlignment="1">
      <alignment/>
    </xf>
    <xf numFmtId="3" fontId="7" fillId="18" borderId="17" xfId="42" applyNumberFormat="1" applyFont="1" applyFill="1" applyBorder="1" applyAlignment="1" applyProtection="1">
      <alignment horizontal="center"/>
      <protection/>
    </xf>
    <xf numFmtId="0" fontId="0" fillId="19" borderId="0" xfId="0" applyFill="1" applyBorder="1" applyAlignment="1">
      <alignment/>
    </xf>
    <xf numFmtId="166" fontId="2" fillId="0" borderId="0" xfId="0" applyNumberFormat="1" applyFont="1" applyFill="1" applyAlignment="1">
      <alignment/>
    </xf>
    <xf numFmtId="0" fontId="3" fillId="0" borderId="0" xfId="0" applyFont="1" applyFill="1" applyBorder="1" applyAlignment="1">
      <alignment horizontal="center"/>
    </xf>
    <xf numFmtId="0" fontId="0" fillId="12" borderId="28" xfId="0" applyFill="1" applyBorder="1" applyAlignment="1">
      <alignment vertical="top"/>
    </xf>
    <xf numFmtId="0" fontId="43" fillId="0" borderId="28" xfId="0" applyFont="1" applyBorder="1" applyAlignment="1">
      <alignment vertical="top"/>
    </xf>
    <xf numFmtId="0" fontId="10" fillId="12" borderId="29" xfId="0" applyFont="1" applyFill="1" applyBorder="1" applyAlignment="1" applyProtection="1">
      <alignment/>
      <protection/>
    </xf>
    <xf numFmtId="0" fontId="0" fillId="12" borderId="30" xfId="0" applyFill="1" applyBorder="1" applyAlignment="1">
      <alignment/>
    </xf>
    <xf numFmtId="0" fontId="0" fillId="12" borderId="31" xfId="0" applyFill="1" applyBorder="1" applyAlignment="1">
      <alignment/>
    </xf>
    <xf numFmtId="0" fontId="0" fillId="12" borderId="32" xfId="0" applyFill="1" applyBorder="1" applyAlignment="1">
      <alignment/>
    </xf>
    <xf numFmtId="0" fontId="0" fillId="12" borderId="33" xfId="0" applyFill="1" applyBorder="1" applyAlignment="1">
      <alignment/>
    </xf>
    <xf numFmtId="0" fontId="0" fillId="0" borderId="0" xfId="0" applyFont="1" applyAlignment="1">
      <alignment horizontal="center"/>
    </xf>
    <xf numFmtId="0" fontId="69" fillId="15" borderId="0" xfId="0" applyFont="1" applyFill="1" applyAlignment="1">
      <alignment horizontal="left"/>
    </xf>
    <xf numFmtId="0" fontId="17" fillId="12" borderId="0" xfId="0" applyFont="1" applyFill="1" applyBorder="1" applyAlignment="1">
      <alignment horizontal="left"/>
    </xf>
    <xf numFmtId="0" fontId="4" fillId="12" borderId="0" xfId="0" applyFont="1" applyFill="1" applyBorder="1" applyAlignment="1">
      <alignment/>
    </xf>
    <xf numFmtId="0" fontId="3" fillId="12" borderId="0" xfId="0" applyFont="1" applyFill="1" applyBorder="1" applyAlignment="1">
      <alignment horizontal="left" vertical="center"/>
    </xf>
    <xf numFmtId="0" fontId="2" fillId="0" borderId="0" xfId="0" applyFont="1" applyFill="1" applyBorder="1" applyAlignment="1">
      <alignment/>
    </xf>
    <xf numFmtId="2" fontId="2" fillId="12" borderId="0" xfId="0" applyNumberFormat="1" applyFont="1" applyFill="1" applyBorder="1" applyAlignment="1">
      <alignment horizontal="left"/>
    </xf>
    <xf numFmtId="0" fontId="2" fillId="15" borderId="0" xfId="0" applyFont="1" applyFill="1" applyBorder="1" applyAlignment="1">
      <alignment/>
    </xf>
    <xf numFmtId="0" fontId="21" fillId="16" borderId="0" xfId="0" applyFont="1" applyFill="1" applyBorder="1" applyAlignment="1">
      <alignment vertical="center"/>
    </xf>
    <xf numFmtId="0" fontId="21" fillId="16" borderId="13" xfId="0" applyFont="1" applyFill="1" applyBorder="1" applyAlignment="1">
      <alignment vertical="center"/>
    </xf>
    <xf numFmtId="0" fontId="21" fillId="16" borderId="13" xfId="0" applyFont="1" applyFill="1" applyBorder="1" applyAlignment="1">
      <alignment horizontal="right" vertical="center"/>
    </xf>
    <xf numFmtId="0" fontId="2" fillId="12" borderId="20" xfId="0" applyFont="1" applyFill="1" applyBorder="1" applyAlignment="1">
      <alignment/>
    </xf>
    <xf numFmtId="0" fontId="2" fillId="12" borderId="25" xfId="0" applyFont="1" applyFill="1" applyBorder="1" applyAlignment="1">
      <alignment/>
    </xf>
    <xf numFmtId="0" fontId="2" fillId="12" borderId="26" xfId="0" applyFont="1" applyFill="1" applyBorder="1" applyAlignment="1">
      <alignment/>
    </xf>
    <xf numFmtId="0" fontId="2" fillId="12" borderId="34" xfId="0" applyFont="1" applyFill="1" applyBorder="1" applyAlignment="1">
      <alignment/>
    </xf>
    <xf numFmtId="0" fontId="17" fillId="12" borderId="21" xfId="0" applyFont="1" applyFill="1" applyBorder="1" applyAlignment="1">
      <alignment horizontal="left"/>
    </xf>
    <xf numFmtId="0" fontId="3" fillId="12" borderId="21" xfId="0" applyFont="1" applyFill="1" applyBorder="1" applyAlignment="1">
      <alignment/>
    </xf>
    <xf numFmtId="0" fontId="3" fillId="12" borderId="34" xfId="0" applyFont="1" applyFill="1" applyBorder="1" applyAlignment="1">
      <alignment horizontal="center"/>
    </xf>
    <xf numFmtId="0" fontId="2" fillId="12" borderId="21" xfId="0" applyFont="1" applyFill="1" applyBorder="1" applyAlignment="1">
      <alignment/>
    </xf>
    <xf numFmtId="0" fontId="3" fillId="12" borderId="34" xfId="0" applyFont="1" applyFill="1" applyBorder="1" applyAlignment="1">
      <alignment horizontal="left"/>
    </xf>
    <xf numFmtId="0" fontId="11" fillId="12" borderId="34" xfId="0" applyFont="1" applyFill="1" applyBorder="1" applyAlignment="1">
      <alignment horizontal="center"/>
    </xf>
    <xf numFmtId="0" fontId="3" fillId="12" borderId="35" xfId="0" applyFont="1" applyFill="1" applyBorder="1" applyAlignment="1">
      <alignment horizontal="center"/>
    </xf>
    <xf numFmtId="0" fontId="4" fillId="12" borderId="21" xfId="0" applyFont="1" applyFill="1" applyBorder="1" applyAlignment="1">
      <alignment/>
    </xf>
    <xf numFmtId="0" fontId="3" fillId="12" borderId="34" xfId="0" applyFont="1" applyFill="1" applyBorder="1" applyAlignment="1" applyProtection="1">
      <alignment horizontal="center" vertical="top"/>
      <protection locked="0"/>
    </xf>
    <xf numFmtId="0" fontId="6" fillId="12" borderId="34" xfId="0" applyFont="1" applyFill="1" applyBorder="1" applyAlignment="1" applyProtection="1">
      <alignment vertical="top"/>
      <protection locked="0"/>
    </xf>
    <xf numFmtId="0" fontId="3" fillId="12" borderId="21" xfId="0" applyFont="1" applyFill="1" applyBorder="1" applyAlignment="1">
      <alignment horizontal="left" vertical="center"/>
    </xf>
    <xf numFmtId="0" fontId="2" fillId="12" borderId="34" xfId="0" applyFont="1" applyFill="1" applyBorder="1" applyAlignment="1" applyProtection="1">
      <alignment vertical="top"/>
      <protection locked="0"/>
    </xf>
    <xf numFmtId="0" fontId="3" fillId="12" borderId="21" xfId="0" applyFont="1" applyFill="1" applyBorder="1" applyAlignment="1">
      <alignment horizontal="center"/>
    </xf>
    <xf numFmtId="0" fontId="2" fillId="12" borderId="21" xfId="0" applyFont="1" applyFill="1" applyBorder="1" applyAlignment="1">
      <alignment horizontal="left"/>
    </xf>
    <xf numFmtId="0" fontId="2" fillId="12" borderId="21" xfId="0" applyFont="1" applyFill="1" applyBorder="1" applyAlignment="1">
      <alignment horizontal="left" vertical="center"/>
    </xf>
    <xf numFmtId="0" fontId="2" fillId="12" borderId="35" xfId="0" applyFont="1" applyFill="1" applyBorder="1" applyAlignment="1">
      <alignment/>
    </xf>
    <xf numFmtId="0" fontId="2" fillId="0" borderId="21" xfId="0" applyFont="1" applyFill="1" applyBorder="1" applyAlignment="1">
      <alignment/>
    </xf>
    <xf numFmtId="2" fontId="2" fillId="12" borderId="21" xfId="0" applyNumberFormat="1" applyFont="1" applyFill="1" applyBorder="1" applyAlignment="1">
      <alignment horizontal="left"/>
    </xf>
    <xf numFmtId="0" fontId="2" fillId="12" borderId="27" xfId="0" applyFont="1" applyFill="1" applyBorder="1" applyAlignment="1">
      <alignment/>
    </xf>
    <xf numFmtId="0" fontId="13" fillId="16" borderId="25" xfId="0" applyFont="1" applyFill="1" applyBorder="1" applyAlignment="1" applyProtection="1">
      <alignment vertical="center"/>
      <protection/>
    </xf>
    <xf numFmtId="0" fontId="18" fillId="16" borderId="25" xfId="0" applyFont="1" applyFill="1" applyBorder="1" applyAlignment="1" applyProtection="1">
      <alignment horizontal="right" vertical="center"/>
      <protection/>
    </xf>
    <xf numFmtId="0" fontId="18" fillId="16" borderId="26" xfId="0" applyFont="1" applyFill="1" applyBorder="1" applyAlignment="1" applyProtection="1">
      <alignment horizontal="right" vertical="center"/>
      <protection/>
    </xf>
    <xf numFmtId="0" fontId="0" fillId="12" borderId="16" xfId="0" applyFill="1" applyBorder="1" applyAlignment="1" applyProtection="1">
      <alignment/>
      <protection/>
    </xf>
    <xf numFmtId="0" fontId="0" fillId="12" borderId="0" xfId="0" applyFill="1" applyBorder="1" applyAlignment="1" applyProtection="1">
      <alignment/>
      <protection/>
    </xf>
    <xf numFmtId="0" fontId="0" fillId="12" borderId="15" xfId="0" applyFill="1" applyBorder="1" applyAlignment="1" applyProtection="1">
      <alignment/>
      <protection/>
    </xf>
    <xf numFmtId="0" fontId="3" fillId="12" borderId="0" xfId="0" applyFont="1" applyFill="1" applyBorder="1" applyAlignment="1" applyProtection="1">
      <alignment/>
      <protection/>
    </xf>
    <xf numFmtId="0" fontId="0" fillId="12" borderId="15" xfId="0" applyFill="1" applyBorder="1" applyAlignment="1" applyProtection="1">
      <alignment/>
      <protection/>
    </xf>
    <xf numFmtId="0" fontId="0" fillId="19" borderId="25" xfId="0" applyFill="1" applyBorder="1" applyAlignment="1">
      <alignment/>
    </xf>
    <xf numFmtId="0" fontId="46" fillId="0" borderId="26" xfId="0" applyFont="1" applyBorder="1" applyAlignment="1">
      <alignment/>
    </xf>
    <xf numFmtId="0" fontId="0" fillId="19" borderId="21" xfId="0" applyFill="1" applyBorder="1" applyAlignment="1">
      <alignment/>
    </xf>
    <xf numFmtId="0" fontId="0" fillId="19" borderId="34" xfId="0" applyFill="1" applyBorder="1" applyAlignment="1">
      <alignment/>
    </xf>
    <xf numFmtId="0" fontId="0" fillId="0" borderId="21" xfId="0" applyBorder="1" applyAlignment="1">
      <alignment/>
    </xf>
    <xf numFmtId="166" fontId="46" fillId="0" borderId="34" xfId="0" applyNumberFormat="1" applyFont="1" applyBorder="1" applyAlignment="1">
      <alignment/>
    </xf>
    <xf numFmtId="0" fontId="0" fillId="0" borderId="21" xfId="0" applyFill="1" applyBorder="1" applyAlignment="1">
      <alignment/>
    </xf>
    <xf numFmtId="0" fontId="46" fillId="0" borderId="34" xfId="0" applyFont="1" applyBorder="1" applyAlignment="1">
      <alignment/>
    </xf>
    <xf numFmtId="0" fontId="46" fillId="0" borderId="34" xfId="0" applyFont="1" applyFill="1" applyBorder="1" applyAlignment="1">
      <alignment/>
    </xf>
    <xf numFmtId="0" fontId="0" fillId="0" borderId="21" xfId="0" applyFont="1" applyFill="1" applyBorder="1" applyAlignment="1">
      <alignment/>
    </xf>
    <xf numFmtId="0" fontId="70" fillId="0" borderId="34" xfId="0" applyFont="1" applyBorder="1" applyAlignment="1">
      <alignment/>
    </xf>
    <xf numFmtId="0" fontId="70" fillId="0" borderId="35" xfId="0" applyFont="1" applyBorder="1" applyAlignment="1">
      <alignment/>
    </xf>
    <xf numFmtId="0" fontId="8" fillId="0" borderId="0" xfId="0" applyFont="1" applyAlignment="1">
      <alignment/>
    </xf>
    <xf numFmtId="170" fontId="8" fillId="0" borderId="0" xfId="42" applyNumberFormat="1" applyFont="1" applyAlignment="1">
      <alignment/>
    </xf>
    <xf numFmtId="0" fontId="0" fillId="0" borderId="21" xfId="0" applyFont="1" applyBorder="1" applyAlignment="1">
      <alignment/>
    </xf>
    <xf numFmtId="0" fontId="3" fillId="17" borderId="0" xfId="0" applyFont="1" applyFill="1" applyBorder="1" applyAlignment="1">
      <alignment horizontal="right"/>
    </xf>
    <xf numFmtId="0" fontId="10" fillId="17" borderId="15" xfId="0" applyFont="1" applyFill="1" applyBorder="1" applyAlignment="1">
      <alignment horizontal="right"/>
    </xf>
    <xf numFmtId="0" fontId="3" fillId="17" borderId="0" xfId="0" applyFont="1" applyFill="1" applyBorder="1" applyAlignment="1">
      <alignment vertical="center"/>
    </xf>
    <xf numFmtId="0" fontId="2" fillId="17" borderId="0" xfId="0" applyFont="1" applyFill="1" applyBorder="1" applyAlignment="1">
      <alignment vertical="center"/>
    </xf>
    <xf numFmtId="0" fontId="2" fillId="17" borderId="0" xfId="0" applyNumberFormat="1" applyFont="1" applyFill="1" applyBorder="1" applyAlignment="1" quotePrefix="1">
      <alignment horizontal="left" vertical="center"/>
    </xf>
    <xf numFmtId="0" fontId="2" fillId="17" borderId="34" xfId="0" applyFont="1" applyFill="1" applyBorder="1" applyAlignment="1">
      <alignment/>
    </xf>
    <xf numFmtId="3" fontId="2" fillId="0" borderId="36" xfId="0" applyNumberFormat="1" applyFont="1" applyFill="1" applyBorder="1" applyAlignment="1" applyProtection="1">
      <alignment horizontal="right" vertical="center"/>
      <protection locked="0"/>
    </xf>
    <xf numFmtId="3" fontId="9" fillId="17" borderId="15" xfId="0" applyNumberFormat="1" applyFont="1" applyFill="1" applyBorder="1" applyAlignment="1" applyProtection="1">
      <alignment horizontal="right" vertical="center"/>
      <protection locked="0"/>
    </xf>
    <xf numFmtId="0" fontId="2" fillId="17" borderId="0" xfId="0" applyNumberFormat="1" applyFont="1" applyFill="1" applyBorder="1" applyAlignment="1">
      <alignment horizontal="left"/>
    </xf>
    <xf numFmtId="3" fontId="2" fillId="0" borderId="17" xfId="0" applyNumberFormat="1" applyFont="1" applyFill="1" applyBorder="1" applyAlignment="1" applyProtection="1">
      <alignment horizontal="right" vertical="center"/>
      <protection locked="0"/>
    </xf>
    <xf numFmtId="3" fontId="9" fillId="17" borderId="15" xfId="0" applyNumberFormat="1" applyFont="1" applyFill="1" applyBorder="1" applyAlignment="1" applyProtection="1">
      <alignment horizontal="right" vertical="center"/>
      <protection/>
    </xf>
    <xf numFmtId="0" fontId="2" fillId="17" borderId="0" xfId="0" applyFont="1" applyFill="1" applyBorder="1" applyAlignment="1" applyProtection="1">
      <alignment horizontal="right"/>
      <protection/>
    </xf>
    <xf numFmtId="0" fontId="2" fillId="17" borderId="0" xfId="0" applyFont="1" applyFill="1" applyBorder="1" applyAlignment="1">
      <alignment vertical="top"/>
    </xf>
    <xf numFmtId="0" fontId="9" fillId="17" borderId="15" xfId="0" applyFont="1" applyFill="1" applyBorder="1" applyAlignment="1" applyProtection="1">
      <alignment horizontal="right"/>
      <protection/>
    </xf>
    <xf numFmtId="0" fontId="2" fillId="17" borderId="10" xfId="0" applyFont="1" applyFill="1" applyBorder="1" applyAlignment="1" applyProtection="1">
      <alignment horizontal="right"/>
      <protection/>
    </xf>
    <xf numFmtId="0" fontId="2" fillId="17" borderId="34" xfId="0" applyFont="1" applyFill="1" applyBorder="1" applyAlignment="1">
      <alignment horizontal="justify" vertical="top" wrapText="1"/>
    </xf>
    <xf numFmtId="0" fontId="2" fillId="17" borderId="0" xfId="0" applyFont="1" applyFill="1" applyBorder="1" applyAlignment="1">
      <alignment horizontal="justify" vertical="top" wrapText="1"/>
    </xf>
    <xf numFmtId="0" fontId="2" fillId="17" borderId="0" xfId="0" applyNumberFormat="1" applyFont="1" applyFill="1" applyBorder="1" applyAlignment="1">
      <alignment/>
    </xf>
    <xf numFmtId="0" fontId="9" fillId="17" borderId="15" xfId="0" applyFont="1" applyFill="1" applyBorder="1" applyAlignment="1">
      <alignment horizontal="right"/>
    </xf>
    <xf numFmtId="0" fontId="3" fillId="17" borderId="0" xfId="0" applyFont="1" applyFill="1" applyBorder="1" applyAlignment="1">
      <alignment/>
    </xf>
    <xf numFmtId="3" fontId="2" fillId="5" borderId="17" xfId="0" applyNumberFormat="1" applyFont="1" applyFill="1" applyBorder="1" applyAlignment="1" applyProtection="1">
      <alignment vertical="center"/>
      <protection/>
    </xf>
    <xf numFmtId="165" fontId="2" fillId="0" borderId="17" xfId="0" applyNumberFormat="1" applyFont="1" applyFill="1" applyBorder="1" applyAlignment="1" applyProtection="1">
      <alignment horizontal="right"/>
      <protection locked="0"/>
    </xf>
    <xf numFmtId="165" fontId="2" fillId="17" borderId="0" xfId="0" applyNumberFormat="1" applyFont="1" applyFill="1" applyBorder="1" applyAlignment="1" applyProtection="1">
      <alignment horizontal="right"/>
      <protection locked="0"/>
    </xf>
    <xf numFmtId="0" fontId="3" fillId="17" borderId="0" xfId="0" applyFont="1" applyFill="1" applyBorder="1" applyAlignment="1">
      <alignment horizontal="center"/>
    </xf>
    <xf numFmtId="0" fontId="2" fillId="17" borderId="15" xfId="0" applyFont="1" applyFill="1" applyBorder="1" applyAlignment="1">
      <alignment horizontal="right"/>
    </xf>
    <xf numFmtId="0" fontId="2" fillId="17" borderId="0" xfId="0" applyFont="1" applyFill="1" applyBorder="1" applyAlignment="1">
      <alignment horizontal="left"/>
    </xf>
    <xf numFmtId="0" fontId="2" fillId="17" borderId="37" xfId="0" applyFont="1" applyFill="1" applyBorder="1" applyAlignment="1">
      <alignment/>
    </xf>
    <xf numFmtId="0" fontId="2" fillId="17" borderId="38" xfId="0" applyFont="1" applyFill="1" applyBorder="1" applyAlignment="1">
      <alignment/>
    </xf>
    <xf numFmtId="0" fontId="2" fillId="17" borderId="39" xfId="0" applyFont="1" applyFill="1" applyBorder="1" applyAlignment="1">
      <alignment/>
    </xf>
    <xf numFmtId="0" fontId="2" fillId="17" borderId="22" xfId="0" applyNumberFormat="1" applyFont="1" applyFill="1" applyBorder="1" applyAlignment="1">
      <alignment horizontal="left"/>
    </xf>
    <xf numFmtId="0" fontId="2" fillId="17" borderId="22" xfId="0" applyFont="1" applyFill="1" applyBorder="1" applyAlignment="1">
      <alignment/>
    </xf>
    <xf numFmtId="0" fontId="3" fillId="17" borderId="22" xfId="0" applyFont="1" applyFill="1" applyBorder="1" applyAlignment="1">
      <alignment horizontal="center"/>
    </xf>
    <xf numFmtId="0" fontId="9" fillId="17" borderId="23" xfId="0" applyFont="1" applyFill="1" applyBorder="1" applyAlignment="1">
      <alignment horizontal="right"/>
    </xf>
    <xf numFmtId="0" fontId="2" fillId="17" borderId="16" xfId="0" applyFont="1" applyFill="1" applyBorder="1" applyAlignment="1">
      <alignment/>
    </xf>
    <xf numFmtId="0" fontId="3" fillId="17" borderId="16" xfId="0" applyFont="1" applyFill="1" applyBorder="1" applyAlignment="1">
      <alignment vertical="center"/>
    </xf>
    <xf numFmtId="0" fontId="2" fillId="17" borderId="16" xfId="0" applyNumberFormat="1" applyFont="1" applyFill="1" applyBorder="1" applyAlignment="1" quotePrefix="1">
      <alignment horizontal="left" vertical="center"/>
    </xf>
    <xf numFmtId="0" fontId="2" fillId="17" borderId="16" xfId="0" applyNumberFormat="1" applyFont="1" applyFill="1" applyBorder="1" applyAlignment="1">
      <alignment horizontal="left"/>
    </xf>
    <xf numFmtId="0" fontId="3" fillId="17" borderId="16" xfId="0" applyNumberFormat="1" applyFont="1" applyFill="1" applyBorder="1" applyAlignment="1">
      <alignment/>
    </xf>
    <xf numFmtId="0" fontId="47" fillId="17" borderId="16" xfId="0" applyNumberFormat="1" applyFont="1" applyFill="1" applyBorder="1" applyAlignment="1" quotePrefix="1">
      <alignment horizontal="left" vertical="center"/>
    </xf>
    <xf numFmtId="0" fontId="47" fillId="17" borderId="16" xfId="0" applyNumberFormat="1" applyFont="1" applyFill="1" applyBorder="1" applyAlignment="1">
      <alignment/>
    </xf>
    <xf numFmtId="0" fontId="3" fillId="17" borderId="16" xfId="0" applyNumberFormat="1" applyFont="1" applyFill="1" applyBorder="1" applyAlignment="1">
      <alignment vertical="center"/>
    </xf>
    <xf numFmtId="0" fontId="2" fillId="17" borderId="16" xfId="0" applyNumberFormat="1" applyFont="1" applyFill="1" applyBorder="1" applyAlignment="1">
      <alignment/>
    </xf>
    <xf numFmtId="0" fontId="3" fillId="17" borderId="16" xfId="0" applyNumberFormat="1" applyFont="1" applyFill="1" applyBorder="1" applyAlignment="1">
      <alignment vertical="top"/>
    </xf>
    <xf numFmtId="0" fontId="71" fillId="17" borderId="0" xfId="0" applyNumberFormat="1" applyFont="1" applyFill="1" applyBorder="1" applyAlignment="1">
      <alignment horizontal="left"/>
    </xf>
    <xf numFmtId="0" fontId="71" fillId="17" borderId="0" xfId="0" applyFont="1" applyFill="1" applyBorder="1" applyAlignment="1">
      <alignment/>
    </xf>
    <xf numFmtId="0" fontId="47" fillId="17" borderId="0" xfId="0" applyFont="1" applyFill="1" applyBorder="1" applyAlignment="1">
      <alignment/>
    </xf>
    <xf numFmtId="0" fontId="72" fillId="17" borderId="0" xfId="0" applyFont="1" applyFill="1" applyBorder="1" applyAlignment="1">
      <alignment/>
    </xf>
    <xf numFmtId="0" fontId="0" fillId="0" borderId="0" xfId="0" applyAlignment="1">
      <alignment wrapText="1"/>
    </xf>
    <xf numFmtId="0" fontId="0" fillId="20" borderId="0" xfId="0" applyFont="1" applyFill="1" applyAlignment="1">
      <alignment/>
    </xf>
    <xf numFmtId="0" fontId="0" fillId="21" borderId="0" xfId="0" applyFont="1" applyFill="1" applyAlignment="1">
      <alignment/>
    </xf>
    <xf numFmtId="0" fontId="0" fillId="22" borderId="35" xfId="0" applyFont="1" applyFill="1" applyBorder="1" applyAlignment="1">
      <alignment/>
    </xf>
    <xf numFmtId="0" fontId="0" fillId="22" borderId="10" xfId="0" applyFont="1" applyFill="1" applyBorder="1" applyAlignment="1">
      <alignment/>
    </xf>
    <xf numFmtId="0" fontId="0" fillId="22" borderId="27" xfId="0" applyFont="1" applyFill="1" applyBorder="1" applyAlignment="1">
      <alignment/>
    </xf>
    <xf numFmtId="0" fontId="0" fillId="22" borderId="34" xfId="0" applyFont="1" applyFill="1" applyBorder="1" applyAlignment="1">
      <alignment/>
    </xf>
    <xf numFmtId="0" fontId="0" fillId="22" borderId="0" xfId="0" applyFont="1" applyFill="1" applyBorder="1" applyAlignment="1">
      <alignment/>
    </xf>
    <xf numFmtId="0" fontId="0" fillId="22" borderId="0" xfId="0" applyFont="1" applyFill="1" applyBorder="1" applyAlignment="1" applyProtection="1">
      <alignment horizontal="left"/>
      <protection/>
    </xf>
    <xf numFmtId="0" fontId="2" fillId="22" borderId="0" xfId="0" applyFont="1" applyFill="1" applyBorder="1" applyAlignment="1" applyProtection="1">
      <alignment/>
      <protection/>
    </xf>
    <xf numFmtId="0" fontId="2" fillId="22" borderId="0" xfId="0" applyFont="1" applyFill="1" applyBorder="1" applyAlignment="1" applyProtection="1">
      <alignment horizontal="left"/>
      <protection/>
    </xf>
    <xf numFmtId="0" fontId="5" fillId="22" borderId="0" xfId="0" applyFont="1" applyFill="1" applyBorder="1" applyAlignment="1" applyProtection="1">
      <alignment/>
      <protection/>
    </xf>
    <xf numFmtId="0" fontId="5" fillId="22" borderId="0" xfId="0" applyFont="1" applyFill="1" applyBorder="1" applyAlignment="1">
      <alignment/>
    </xf>
    <xf numFmtId="0" fontId="0" fillId="22" borderId="21" xfId="0" applyFont="1" applyFill="1" applyBorder="1" applyAlignment="1">
      <alignment/>
    </xf>
    <xf numFmtId="0" fontId="0" fillId="22" borderId="0" xfId="0" applyFont="1" applyFill="1" applyBorder="1" applyAlignment="1" applyProtection="1">
      <alignment horizontal="right"/>
      <protection/>
    </xf>
    <xf numFmtId="0" fontId="0" fillId="22" borderId="0" xfId="0" applyFont="1" applyFill="1" applyBorder="1" applyAlignment="1" applyProtection="1">
      <alignment/>
      <protection/>
    </xf>
    <xf numFmtId="0" fontId="49" fillId="22" borderId="0" xfId="0" applyFont="1" applyFill="1" applyBorder="1" applyAlignment="1">
      <alignment/>
    </xf>
    <xf numFmtId="0" fontId="49" fillId="22" borderId="0" xfId="0" applyFont="1" applyFill="1" applyBorder="1" applyAlignment="1" applyProtection="1">
      <alignment/>
      <protection/>
    </xf>
    <xf numFmtId="0" fontId="5" fillId="22" borderId="0" xfId="0" applyFont="1" applyFill="1" applyBorder="1" applyAlignment="1" applyProtection="1">
      <alignment horizontal="left"/>
      <protection/>
    </xf>
    <xf numFmtId="0" fontId="2" fillId="22" borderId="0" xfId="0" applyFont="1" applyFill="1" applyBorder="1" applyAlignment="1" applyProtection="1">
      <alignment horizontal="right"/>
      <protection/>
    </xf>
    <xf numFmtId="0" fontId="0" fillId="22" borderId="0" xfId="0" applyFont="1" applyFill="1" applyBorder="1" applyAlignment="1">
      <alignment/>
    </xf>
    <xf numFmtId="0" fontId="73" fillId="22" borderId="34" xfId="0" applyFont="1" applyFill="1" applyBorder="1" applyAlignment="1">
      <alignment/>
    </xf>
    <xf numFmtId="0" fontId="0" fillId="22" borderId="0" xfId="0" applyFill="1" applyBorder="1" applyAlignment="1">
      <alignment vertical="center" wrapText="1"/>
    </xf>
    <xf numFmtId="0" fontId="50" fillId="22" borderId="0" xfId="0" applyFont="1" applyFill="1" applyBorder="1" applyAlignment="1">
      <alignment horizontal="center"/>
    </xf>
    <xf numFmtId="0" fontId="5" fillId="22" borderId="10" xfId="0" applyFont="1" applyFill="1" applyBorder="1" applyAlignment="1" applyProtection="1">
      <alignment horizontal="left"/>
      <protection/>
    </xf>
    <xf numFmtId="0" fontId="0" fillId="22" borderId="10" xfId="0" applyFont="1" applyFill="1" applyBorder="1" applyAlignment="1" applyProtection="1">
      <alignment horizontal="center"/>
      <protection locked="0"/>
    </xf>
    <xf numFmtId="0" fontId="5" fillId="22" borderId="0" xfId="0" applyFont="1" applyFill="1" applyBorder="1" applyAlignment="1" applyProtection="1">
      <alignment horizontal="right"/>
      <protection/>
    </xf>
    <xf numFmtId="0" fontId="5" fillId="22" borderId="25" xfId="0" applyFont="1" applyFill="1" applyBorder="1" applyAlignment="1" applyProtection="1">
      <alignment/>
      <protection/>
    </xf>
    <xf numFmtId="49" fontId="5" fillId="22" borderId="25" xfId="0" applyNumberFormat="1" applyFont="1" applyFill="1" applyBorder="1" applyAlignment="1" applyProtection="1">
      <alignment horizontal="left"/>
      <protection/>
    </xf>
    <xf numFmtId="0" fontId="5" fillId="22" borderId="0" xfId="0" applyFont="1" applyFill="1" applyBorder="1" applyAlignment="1" applyProtection="1">
      <alignment/>
      <protection/>
    </xf>
    <xf numFmtId="0" fontId="2" fillId="22" borderId="10" xfId="0" applyFont="1" applyFill="1" applyBorder="1" applyAlignment="1" applyProtection="1">
      <alignment horizontal="right"/>
      <protection/>
    </xf>
    <xf numFmtId="0" fontId="49" fillId="22" borderId="38" xfId="0" applyFont="1" applyFill="1" applyBorder="1" applyAlignment="1" applyProtection="1">
      <alignment horizontal="left"/>
      <protection locked="0"/>
    </xf>
    <xf numFmtId="49" fontId="5" fillId="22" borderId="38" xfId="0" applyNumberFormat="1" applyFont="1" applyFill="1" applyBorder="1" applyAlignment="1" applyProtection="1">
      <alignment horizontal="left"/>
      <protection/>
    </xf>
    <xf numFmtId="0" fontId="0" fillId="22" borderId="10" xfId="0" applyFont="1" applyFill="1" applyBorder="1" applyAlignment="1" applyProtection="1">
      <alignment horizontal="left"/>
      <protection locked="0"/>
    </xf>
    <xf numFmtId="49" fontId="5" fillId="22" borderId="10" xfId="0" applyNumberFormat="1" applyFont="1" applyFill="1" applyBorder="1" applyAlignment="1" applyProtection="1">
      <alignment horizontal="left"/>
      <protection/>
    </xf>
    <xf numFmtId="0" fontId="4" fillId="22" borderId="0" xfId="0" applyFont="1" applyFill="1" applyBorder="1" applyAlignment="1">
      <alignment horizontal="right"/>
    </xf>
    <xf numFmtId="0" fontId="73" fillId="22" borderId="0" xfId="0" applyFont="1" applyFill="1" applyBorder="1" applyAlignment="1" applyProtection="1">
      <alignment/>
      <protection/>
    </xf>
    <xf numFmtId="0" fontId="73" fillId="22" borderId="0" xfId="0" applyFont="1" applyFill="1" applyBorder="1" applyAlignment="1" applyProtection="1">
      <alignment horizontal="left"/>
      <protection/>
    </xf>
    <xf numFmtId="0" fontId="74" fillId="22" borderId="0" xfId="0" applyFont="1" applyFill="1" applyBorder="1" applyAlignment="1" applyProtection="1">
      <alignment horizontal="right"/>
      <protection/>
    </xf>
    <xf numFmtId="0" fontId="74" fillId="22" borderId="0" xfId="0" applyFont="1" applyFill="1" applyBorder="1" applyAlignment="1" applyProtection="1">
      <alignment horizontal="left"/>
      <protection/>
    </xf>
    <xf numFmtId="0" fontId="74" fillId="22" borderId="0" xfId="0" applyFont="1" applyFill="1" applyBorder="1" applyAlignment="1" applyProtection="1">
      <alignment/>
      <protection/>
    </xf>
    <xf numFmtId="0" fontId="73" fillId="22" borderId="0" xfId="0" applyFont="1" applyFill="1" applyBorder="1" applyAlignment="1">
      <alignment/>
    </xf>
    <xf numFmtId="164" fontId="73" fillId="22" borderId="0" xfId="0" applyNumberFormat="1" applyFont="1" applyFill="1" applyBorder="1" applyAlignment="1" applyProtection="1">
      <alignment/>
      <protection hidden="1"/>
    </xf>
    <xf numFmtId="0" fontId="0" fillId="22" borderId="0" xfId="0" applyFont="1" applyFill="1" applyBorder="1" applyAlignment="1" applyProtection="1">
      <alignment vertical="center"/>
      <protection/>
    </xf>
    <xf numFmtId="0" fontId="0" fillId="22" borderId="26" xfId="0" applyFont="1" applyFill="1" applyBorder="1" applyAlignment="1">
      <alignment/>
    </xf>
    <xf numFmtId="0" fontId="0" fillId="22" borderId="25" xfId="0" applyFont="1" applyFill="1" applyBorder="1" applyAlignment="1">
      <alignment/>
    </xf>
    <xf numFmtId="0" fontId="0" fillId="22" borderId="20" xfId="0" applyFont="1" applyFill="1" applyBorder="1" applyAlignment="1">
      <alignment/>
    </xf>
    <xf numFmtId="0" fontId="75" fillId="23" borderId="21" xfId="0" applyFont="1" applyFill="1" applyBorder="1" applyAlignment="1">
      <alignment/>
    </xf>
    <xf numFmtId="0" fontId="75" fillId="23" borderId="34" xfId="0" applyFont="1" applyFill="1" applyBorder="1" applyAlignment="1">
      <alignment/>
    </xf>
    <xf numFmtId="0" fontId="76" fillId="22" borderId="0" xfId="0" applyFont="1" applyFill="1" applyBorder="1" applyAlignment="1" applyProtection="1">
      <alignment horizontal="right"/>
      <protection/>
    </xf>
    <xf numFmtId="0" fontId="77" fillId="22" borderId="0" xfId="0" applyFont="1" applyFill="1" applyBorder="1" applyAlignment="1" applyProtection="1">
      <alignment/>
      <protection locked="0"/>
    </xf>
    <xf numFmtId="0" fontId="0" fillId="0" borderId="0" xfId="0" applyFont="1" applyAlignment="1">
      <alignment horizontal="left" vertical="top" wrapText="1"/>
    </xf>
    <xf numFmtId="49" fontId="78" fillId="0" borderId="17" xfId="0" applyNumberFormat="1" applyFont="1" applyBorder="1" applyAlignment="1" quotePrefix="1">
      <alignment horizontal="center"/>
    </xf>
    <xf numFmtId="0" fontId="52" fillId="16" borderId="20" xfId="0" applyFont="1" applyFill="1" applyBorder="1" applyAlignment="1" applyProtection="1">
      <alignment horizontal="left" vertical="center"/>
      <protection/>
    </xf>
    <xf numFmtId="0" fontId="4" fillId="0" borderId="0" xfId="0" applyFont="1" applyAlignment="1">
      <alignment horizontal="center" vertical="center"/>
    </xf>
    <xf numFmtId="0" fontId="4" fillId="0" borderId="0" xfId="0" applyFont="1" applyAlignment="1">
      <alignment wrapText="1"/>
    </xf>
    <xf numFmtId="0" fontId="0" fillId="0" borderId="0" xfId="0" applyAlignment="1">
      <alignment horizontal="left" vertical="top" wrapText="1"/>
    </xf>
    <xf numFmtId="0" fontId="0" fillId="24" borderId="0" xfId="0" applyFont="1" applyFill="1" applyAlignment="1" applyProtection="1">
      <alignment/>
      <protection locked="0"/>
    </xf>
    <xf numFmtId="0" fontId="79" fillId="17" borderId="0" xfId="0" applyNumberFormat="1" applyFont="1" applyFill="1" applyBorder="1" applyAlignment="1">
      <alignment horizontal="left"/>
    </xf>
    <xf numFmtId="0" fontId="80" fillId="17" borderId="0" xfId="0" applyNumberFormat="1" applyFont="1" applyFill="1" applyBorder="1" applyAlignment="1">
      <alignment horizontal="left"/>
    </xf>
    <xf numFmtId="0" fontId="81" fillId="0" borderId="0" xfId="0" applyFont="1" applyFill="1" applyAlignment="1">
      <alignment/>
    </xf>
    <xf numFmtId="0" fontId="51" fillId="0" borderId="0" xfId="0" applyFont="1" applyFill="1" applyAlignment="1" applyProtection="1">
      <alignment vertical="center"/>
      <protection locked="0"/>
    </xf>
    <xf numFmtId="0" fontId="51" fillId="0" borderId="0" xfId="0" applyFont="1" applyFill="1" applyAlignment="1" applyProtection="1">
      <alignment/>
      <protection locked="0"/>
    </xf>
    <xf numFmtId="0" fontId="0" fillId="0" borderId="0" xfId="0" applyFont="1" applyFill="1" applyBorder="1" applyAlignment="1">
      <alignment/>
    </xf>
    <xf numFmtId="0" fontId="0" fillId="25" borderId="0" xfId="0" applyFont="1" applyFill="1" applyAlignment="1">
      <alignment/>
    </xf>
    <xf numFmtId="0" fontId="68" fillId="12" borderId="17" xfId="0" applyNumberFormat="1" applyFont="1" applyFill="1" applyBorder="1" applyAlignment="1" applyProtection="1">
      <alignment horizontal="center"/>
      <protection/>
    </xf>
    <xf numFmtId="0" fontId="48" fillId="0" borderId="0" xfId="0" applyFont="1" applyAlignment="1">
      <alignment horizontal="left" wrapText="1"/>
    </xf>
    <xf numFmtId="0" fontId="53" fillId="0" borderId="40" xfId="58" applyFont="1" applyFill="1" applyBorder="1" applyAlignment="1">
      <alignment wrapText="1"/>
      <protection/>
    </xf>
    <xf numFmtId="3" fontId="68" fillId="12" borderId="17" xfId="0" applyNumberFormat="1" applyFont="1" applyFill="1" applyBorder="1" applyAlignment="1" applyProtection="1">
      <alignment horizontal="left"/>
      <protection/>
    </xf>
    <xf numFmtId="0" fontId="0" fillId="22" borderId="41" xfId="0" applyFont="1" applyFill="1" applyBorder="1" applyAlignment="1">
      <alignment/>
    </xf>
    <xf numFmtId="0" fontId="0" fillId="22" borderId="42" xfId="0" applyFont="1" applyFill="1" applyBorder="1" applyAlignment="1">
      <alignment/>
    </xf>
    <xf numFmtId="0" fontId="0" fillId="22" borderId="43" xfId="0" applyFont="1" applyFill="1" applyBorder="1" applyAlignment="1">
      <alignment/>
    </xf>
    <xf numFmtId="0" fontId="0" fillId="22" borderId="44" xfId="0" applyFont="1" applyFill="1" applyBorder="1" applyAlignment="1">
      <alignment/>
    </xf>
    <xf numFmtId="0" fontId="0" fillId="22" borderId="45" xfId="0" applyFont="1" applyFill="1" applyBorder="1" applyAlignment="1">
      <alignment/>
    </xf>
    <xf numFmtId="0" fontId="0" fillId="22" borderId="46" xfId="0" applyFont="1" applyFill="1" applyBorder="1" applyAlignment="1">
      <alignment/>
    </xf>
    <xf numFmtId="0" fontId="0" fillId="22" borderId="47" xfId="0" applyFont="1" applyFill="1" applyBorder="1" applyAlignment="1">
      <alignment/>
    </xf>
    <xf numFmtId="0" fontId="0" fillId="22" borderId="48" xfId="0" applyFont="1" applyFill="1" applyBorder="1" applyAlignment="1">
      <alignment/>
    </xf>
    <xf numFmtId="49" fontId="4" fillId="0" borderId="0" xfId="0" applyNumberFormat="1" applyFont="1" applyFill="1" applyBorder="1" applyAlignment="1">
      <alignment/>
    </xf>
    <xf numFmtId="0" fontId="71" fillId="17" borderId="0" xfId="0" applyNumberFormat="1" applyFont="1" applyFill="1" applyBorder="1" applyAlignment="1">
      <alignment horizontal="right"/>
    </xf>
    <xf numFmtId="0" fontId="72" fillId="17" borderId="0" xfId="0" applyNumberFormat="1" applyFont="1" applyFill="1" applyBorder="1" applyAlignment="1">
      <alignment horizontal="right"/>
    </xf>
    <xf numFmtId="0" fontId="71" fillId="17" borderId="0" xfId="0" applyNumberFormat="1" applyFont="1" applyFill="1" applyBorder="1" applyAlignment="1">
      <alignment/>
    </xf>
    <xf numFmtId="0" fontId="72" fillId="17" borderId="0" xfId="0" applyNumberFormat="1" applyFont="1" applyFill="1" applyBorder="1" applyAlignment="1">
      <alignment/>
    </xf>
    <xf numFmtId="0" fontId="71" fillId="17" borderId="0" xfId="0" applyFont="1" applyFill="1" applyBorder="1" applyAlignment="1">
      <alignment horizontal="right"/>
    </xf>
    <xf numFmtId="0" fontId="72" fillId="17" borderId="0" xfId="0" applyFont="1" applyFill="1" applyBorder="1" applyAlignment="1">
      <alignment horizontal="left"/>
    </xf>
    <xf numFmtId="0" fontId="10" fillId="16" borderId="0" xfId="0" applyFont="1" applyFill="1" applyBorder="1" applyAlignment="1" applyProtection="1">
      <alignment horizontal="right" vertical="center"/>
      <protection/>
    </xf>
    <xf numFmtId="0" fontId="10" fillId="17" borderId="0" xfId="0" applyFont="1" applyFill="1" applyBorder="1" applyAlignment="1">
      <alignment horizontal="right"/>
    </xf>
    <xf numFmtId="0" fontId="9" fillId="17" borderId="0" xfId="0" applyFont="1" applyFill="1" applyBorder="1" applyAlignment="1">
      <alignment/>
    </xf>
    <xf numFmtId="3" fontId="9" fillId="17" borderId="0" xfId="0" applyNumberFormat="1" applyFont="1" applyFill="1" applyBorder="1" applyAlignment="1" applyProtection="1">
      <alignment horizontal="right" vertical="center"/>
      <protection locked="0"/>
    </xf>
    <xf numFmtId="3" fontId="9" fillId="17" borderId="0" xfId="0" applyNumberFormat="1" applyFont="1" applyFill="1" applyBorder="1" applyAlignment="1" applyProtection="1">
      <alignment horizontal="right" vertical="center"/>
      <protection/>
    </xf>
    <xf numFmtId="0" fontId="9" fillId="17" borderId="0" xfId="0" applyFont="1" applyFill="1" applyBorder="1" applyAlignment="1" applyProtection="1">
      <alignment horizontal="right"/>
      <protection/>
    </xf>
    <xf numFmtId="0" fontId="9" fillId="17" borderId="0" xfId="0" applyFont="1" applyFill="1" applyBorder="1" applyAlignment="1">
      <alignment horizontal="right"/>
    </xf>
    <xf numFmtId="0" fontId="82" fillId="16" borderId="24" xfId="0" applyFont="1" applyFill="1" applyBorder="1" applyAlignment="1" applyProtection="1">
      <alignment horizontal="right" vertical="center"/>
      <protection/>
    </xf>
    <xf numFmtId="2" fontId="7" fillId="17" borderId="0" xfId="0" applyNumberFormat="1" applyFont="1" applyFill="1" applyBorder="1" applyAlignment="1" applyProtection="1" quotePrefix="1">
      <alignment horizontal="center"/>
      <protection/>
    </xf>
    <xf numFmtId="0" fontId="82" fillId="16" borderId="13" xfId="0" applyFont="1" applyFill="1" applyBorder="1" applyAlignment="1">
      <alignment vertical="center"/>
    </xf>
    <xf numFmtId="0" fontId="2" fillId="0" borderId="0" xfId="0" applyFont="1" applyAlignment="1">
      <alignment vertical="top" wrapText="1"/>
    </xf>
    <xf numFmtId="0" fontId="2" fillId="0" borderId="0" xfId="0" applyFont="1" applyFill="1" applyAlignment="1" applyProtection="1">
      <alignment horizontal="left" vertical="top" wrapText="1"/>
      <protection hidden="1"/>
    </xf>
    <xf numFmtId="0" fontId="2" fillId="26" borderId="0" xfId="0" applyFont="1" applyFill="1" applyAlignment="1" applyProtection="1">
      <alignment horizontal="left" vertical="top" wrapText="1"/>
      <protection hidden="1"/>
    </xf>
    <xf numFmtId="0" fontId="0" fillId="0" borderId="28" xfId="0" applyFont="1" applyBorder="1" applyAlignment="1">
      <alignment vertical="top"/>
    </xf>
    <xf numFmtId="0" fontId="13" fillId="16" borderId="14" xfId="61" applyFont="1" applyFill="1" applyBorder="1" applyAlignment="1" applyProtection="1">
      <alignment horizontal="right" vertical="center"/>
      <protection/>
    </xf>
    <xf numFmtId="0" fontId="18" fillId="16" borderId="13" xfId="61" applyFont="1" applyFill="1" applyBorder="1" applyAlignment="1" applyProtection="1">
      <alignment horizontal="right" vertical="center"/>
      <protection/>
    </xf>
    <xf numFmtId="0" fontId="13" fillId="16" borderId="13" xfId="61" applyFont="1" applyFill="1" applyBorder="1" applyAlignment="1" applyProtection="1">
      <alignment vertical="center"/>
      <protection/>
    </xf>
    <xf numFmtId="0" fontId="18" fillId="16" borderId="13" xfId="61" applyFont="1" applyFill="1" applyBorder="1" applyAlignment="1" applyProtection="1">
      <alignment vertical="center"/>
      <protection/>
    </xf>
    <xf numFmtId="0" fontId="13" fillId="16" borderId="12" xfId="61" applyFont="1" applyFill="1" applyBorder="1" applyAlignment="1" applyProtection="1">
      <alignment vertical="center"/>
      <protection/>
    </xf>
    <xf numFmtId="0" fontId="0" fillId="27" borderId="0" xfId="0" applyFont="1" applyFill="1" applyAlignment="1">
      <alignment horizontal="left" vertical="top" wrapText="1"/>
    </xf>
    <xf numFmtId="0" fontId="5" fillId="12" borderId="0" xfId="0" applyFont="1" applyFill="1" applyBorder="1" applyAlignment="1" applyProtection="1">
      <alignment horizontal="right" wrapText="1"/>
      <protection/>
    </xf>
    <xf numFmtId="0" fontId="5" fillId="0" borderId="28" xfId="0" applyFont="1" applyBorder="1" applyAlignment="1" applyProtection="1">
      <alignment horizontal="left" vertical="top" wrapText="1"/>
      <protection/>
    </xf>
    <xf numFmtId="0" fontId="5" fillId="12" borderId="28" xfId="0" applyFont="1" applyFill="1" applyBorder="1" applyAlignment="1" applyProtection="1">
      <alignment horizontal="right" vertical="top" wrapText="1"/>
      <protection/>
    </xf>
    <xf numFmtId="0" fontId="5" fillId="0" borderId="49" xfId="0" applyFont="1" applyBorder="1" applyAlignment="1" applyProtection="1">
      <alignment horizontal="left" vertical="top" wrapText="1"/>
      <protection/>
    </xf>
    <xf numFmtId="0" fontId="5" fillId="0" borderId="50" xfId="0" applyFont="1" applyBorder="1" applyAlignment="1" applyProtection="1">
      <alignment horizontal="left" vertical="top" wrapText="1"/>
      <protection/>
    </xf>
    <xf numFmtId="0" fontId="5" fillId="0" borderId="51" xfId="0" applyFont="1" applyBorder="1" applyAlignment="1" applyProtection="1">
      <alignment horizontal="left" vertical="top" wrapText="1"/>
      <protection/>
    </xf>
    <xf numFmtId="0" fontId="5" fillId="12" borderId="51" xfId="0" applyFont="1" applyFill="1" applyBorder="1" applyAlignment="1" applyProtection="1">
      <alignment horizontal="right" vertical="top" wrapText="1"/>
      <protection/>
    </xf>
    <xf numFmtId="0" fontId="5" fillId="15" borderId="0" xfId="0" applyFont="1" applyFill="1" applyAlignment="1">
      <alignment horizontal="left" vertical="top" wrapText="1"/>
    </xf>
    <xf numFmtId="0" fontId="5" fillId="15" borderId="0" xfId="0" applyFont="1" applyFill="1" applyAlignment="1">
      <alignment horizontal="left" vertical="top"/>
    </xf>
    <xf numFmtId="0" fontId="0" fillId="28" borderId="0" xfId="0" applyFont="1" applyFill="1" applyAlignment="1">
      <alignment horizontal="left" vertical="top" wrapText="1"/>
    </xf>
    <xf numFmtId="0" fontId="0" fillId="28" borderId="0" xfId="0" applyFill="1" applyAlignment="1">
      <alignment horizontal="left" vertical="top" wrapText="1"/>
    </xf>
    <xf numFmtId="0" fontId="0" fillId="29" borderId="0" xfId="0" applyFont="1" applyFill="1" applyAlignment="1">
      <alignment horizontal="left" vertical="top" wrapText="1"/>
    </xf>
    <xf numFmtId="0" fontId="0" fillId="29" borderId="0" xfId="0" applyFill="1" applyAlignment="1">
      <alignment horizontal="left" vertical="top" wrapText="1"/>
    </xf>
    <xf numFmtId="0" fontId="4" fillId="0" borderId="0" xfId="0" applyFont="1" applyAlignment="1">
      <alignment horizontal="left" vertical="top" wrapText="1"/>
    </xf>
    <xf numFmtId="0" fontId="0" fillId="25" borderId="0" xfId="0" applyFill="1" applyAlignment="1">
      <alignment horizontal="left" vertical="top" wrapText="1"/>
    </xf>
    <xf numFmtId="0" fontId="0" fillId="27" borderId="0" xfId="0" applyFill="1" applyAlignment="1">
      <alignment horizontal="left" vertical="top" wrapText="1"/>
    </xf>
    <xf numFmtId="0" fontId="83" fillId="30" borderId="0" xfId="0" applyFont="1" applyFill="1" applyAlignment="1">
      <alignment horizontal="left" vertical="top" wrapText="1"/>
    </xf>
    <xf numFmtId="0" fontId="0" fillId="24" borderId="0" xfId="0" applyFill="1" applyAlignment="1">
      <alignment horizontal="left" vertical="top" wrapText="1"/>
    </xf>
    <xf numFmtId="0" fontId="13" fillId="25" borderId="0" xfId="0" applyFont="1" applyFill="1" applyAlignment="1">
      <alignment/>
    </xf>
    <xf numFmtId="0" fontId="2" fillId="25" borderId="0" xfId="0" applyFont="1" applyFill="1" applyAlignment="1">
      <alignment/>
    </xf>
    <xf numFmtId="0" fontId="42" fillId="25" borderId="0" xfId="0" applyFont="1" applyFill="1" applyAlignment="1">
      <alignment/>
    </xf>
    <xf numFmtId="0" fontId="69" fillId="31" borderId="0" xfId="0" applyFont="1" applyFill="1" applyAlignment="1">
      <alignment horizontal="left"/>
    </xf>
    <xf numFmtId="1" fontId="0" fillId="0" borderId="0" xfId="0" applyNumberFormat="1" applyFont="1" applyBorder="1" applyAlignment="1">
      <alignment horizontal="right" vertical="center"/>
    </xf>
    <xf numFmtId="169" fontId="0" fillId="0" borderId="0" xfId="42" applyNumberFormat="1" applyFont="1" applyBorder="1" applyAlignment="1">
      <alignment horizontal="right" vertical="center"/>
    </xf>
    <xf numFmtId="166" fontId="0"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shrinkToFit="1"/>
    </xf>
    <xf numFmtId="0" fontId="4" fillId="0" borderId="0" xfId="0" applyFont="1" applyFill="1" applyBorder="1" applyAlignment="1">
      <alignment horizontal="right" vertical="center" shrinkToFit="1"/>
    </xf>
    <xf numFmtId="0" fontId="4" fillId="0" borderId="17" xfId="0" applyFont="1" applyBorder="1" applyAlignment="1">
      <alignment horizontal="right" vertical="center" shrinkToFit="1"/>
    </xf>
    <xf numFmtId="0" fontId="0" fillId="0" borderId="0" xfId="0" applyFont="1" applyFill="1" applyAlignment="1">
      <alignment horizontal="right" vertical="center"/>
    </xf>
    <xf numFmtId="0" fontId="0" fillId="0" borderId="0" xfId="0" applyFont="1" applyBorder="1" applyAlignment="1">
      <alignment horizontal="right" vertical="center" shrinkToFit="1"/>
    </xf>
    <xf numFmtId="3" fontId="0" fillId="0" borderId="0" xfId="0" applyNumberFormat="1" applyFont="1" applyBorder="1" applyAlignment="1">
      <alignment horizontal="right" vertical="center" shrinkToFit="1"/>
    </xf>
    <xf numFmtId="0" fontId="0" fillId="0" borderId="0" xfId="0" applyFont="1" applyFill="1" applyBorder="1" applyAlignment="1">
      <alignment horizontal="right" vertical="center" shrinkToFit="1"/>
    </xf>
    <xf numFmtId="168" fontId="0" fillId="0" borderId="0" xfId="0" applyNumberFormat="1" applyFont="1" applyBorder="1" applyAlignment="1" quotePrefix="1">
      <alignment horizontal="right" vertical="center" shrinkToFit="1"/>
    </xf>
    <xf numFmtId="49" fontId="0" fillId="0" borderId="27" xfId="0" applyNumberFormat="1" applyFont="1" applyBorder="1" applyAlignment="1">
      <alignment/>
    </xf>
    <xf numFmtId="0" fontId="0" fillId="0" borderId="0" xfId="0" applyFont="1" applyAlignment="1">
      <alignment horizontal="left" vertical="top" wrapText="1"/>
    </xf>
    <xf numFmtId="0" fontId="4" fillId="0" borderId="20"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xf>
    <xf numFmtId="0" fontId="19" fillId="0" borderId="21" xfId="0" applyFont="1" applyFill="1" applyBorder="1" applyAlignment="1">
      <alignment horizontal="right"/>
    </xf>
    <xf numFmtId="0" fontId="0" fillId="0" borderId="0" xfId="0" applyFont="1" applyFill="1" applyBorder="1" applyAlignment="1" quotePrefix="1">
      <alignment/>
    </xf>
    <xf numFmtId="0" fontId="0" fillId="0" borderId="34" xfId="0" applyFont="1" applyFill="1" applyBorder="1" applyAlignment="1">
      <alignment/>
    </xf>
    <xf numFmtId="0" fontId="16" fillId="0" borderId="17" xfId="0" applyFont="1" applyFill="1" applyBorder="1" applyAlignment="1">
      <alignment horizontal="center"/>
    </xf>
    <xf numFmtId="0" fontId="0" fillId="0" borderId="0" xfId="0" applyFont="1" applyFill="1" applyAlignment="1">
      <alignment/>
    </xf>
    <xf numFmtId="170" fontId="0" fillId="0" borderId="0" xfId="42" applyNumberFormat="1" applyFont="1" applyFill="1" applyAlignment="1">
      <alignment/>
    </xf>
    <xf numFmtId="0" fontId="4" fillId="0" borderId="0" xfId="0" applyFont="1" applyFill="1" applyBorder="1" applyAlignment="1">
      <alignment/>
    </xf>
    <xf numFmtId="0" fontId="19" fillId="0" borderId="27" xfId="0" applyFont="1" applyFill="1" applyBorder="1" applyAlignment="1">
      <alignment horizontal="right"/>
    </xf>
    <xf numFmtId="0" fontId="0" fillId="0" borderId="10" xfId="0" applyFont="1" applyFill="1" applyBorder="1" applyAlignment="1" quotePrefix="1">
      <alignment/>
    </xf>
    <xf numFmtId="0" fontId="0" fillId="0" borderId="35" xfId="0" applyFont="1" applyFill="1" applyBorder="1" applyAlignment="1">
      <alignment/>
    </xf>
    <xf numFmtId="170" fontId="0" fillId="0" borderId="0" xfId="42" applyNumberFormat="1" applyFont="1" applyFill="1" applyAlignment="1">
      <alignment/>
    </xf>
    <xf numFmtId="167" fontId="0" fillId="0" borderId="0" xfId="0" applyNumberFormat="1" applyFont="1" applyFill="1" applyAlignment="1">
      <alignment/>
    </xf>
    <xf numFmtId="170" fontId="0" fillId="0" borderId="1" xfId="53" applyNumberFormat="1" applyFont="1" applyFill="1" applyAlignment="1">
      <alignment/>
    </xf>
    <xf numFmtId="170" fontId="0" fillId="0" borderId="1" xfId="53" applyNumberFormat="1" applyFont="1" applyFill="1" applyAlignment="1">
      <alignment/>
    </xf>
    <xf numFmtId="0" fontId="84" fillId="16" borderId="14" xfId="0" applyFont="1" applyFill="1" applyBorder="1" applyAlignment="1" applyProtection="1">
      <alignment horizontal="right" vertical="center"/>
      <protection/>
    </xf>
    <xf numFmtId="0" fontId="0" fillId="22" borderId="0" xfId="0" applyFill="1" applyBorder="1" applyAlignment="1">
      <alignment horizontal="center" vertical="center" wrapText="1"/>
    </xf>
    <xf numFmtId="0" fontId="75" fillId="23" borderId="0" xfId="0" applyFont="1" applyFill="1" applyBorder="1" applyAlignment="1">
      <alignment horizontal="center" vertical="center" wrapText="1"/>
    </xf>
    <xf numFmtId="0" fontId="75" fillId="23" borderId="0" xfId="0" applyFont="1" applyFill="1" applyBorder="1" applyAlignment="1">
      <alignment horizontal="center" vertical="top" wrapText="1"/>
    </xf>
    <xf numFmtId="0" fontId="0" fillId="22" borderId="0" xfId="0" applyFont="1" applyFill="1" applyBorder="1" applyAlignment="1">
      <alignment horizontal="left" wrapText="1"/>
    </xf>
    <xf numFmtId="0" fontId="0" fillId="0" borderId="0" xfId="0" applyAlignment="1">
      <alignment wrapText="1"/>
    </xf>
    <xf numFmtId="0" fontId="0" fillId="22" borderId="0" xfId="0" applyFont="1" applyFill="1" applyBorder="1" applyAlignment="1">
      <alignment horizontal="center" vertical="center" wrapText="1"/>
    </xf>
    <xf numFmtId="0" fontId="4" fillId="22" borderId="0" xfId="0" applyFont="1" applyFill="1" applyBorder="1" applyAlignment="1">
      <alignment horizontal="center" vertical="center" wrapText="1"/>
    </xf>
    <xf numFmtId="0" fontId="2" fillId="17" borderId="37" xfId="0" applyFont="1" applyFill="1" applyBorder="1" applyAlignment="1">
      <alignment/>
    </xf>
    <xf numFmtId="0" fontId="2" fillId="0" borderId="38" xfId="0" applyFont="1" applyBorder="1" applyAlignment="1">
      <alignment/>
    </xf>
    <xf numFmtId="0" fontId="2" fillId="0" borderId="39" xfId="0" applyFont="1" applyBorder="1" applyAlignment="1">
      <alignment/>
    </xf>
    <xf numFmtId="0" fontId="5" fillId="12"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49" fillId="12" borderId="0" xfId="0" applyFont="1" applyFill="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5" fillId="12" borderId="28" xfId="0" applyFont="1" applyFill="1" applyBorder="1" applyAlignment="1" applyProtection="1">
      <alignment horizontal="left" vertical="top" wrapText="1"/>
      <protection/>
    </xf>
    <xf numFmtId="0" fontId="5" fillId="0" borderId="28" xfId="0" applyFont="1" applyBorder="1" applyAlignment="1" applyProtection="1">
      <alignment horizontal="left" vertical="top" wrapText="1"/>
      <protection/>
    </xf>
    <xf numFmtId="0" fontId="49" fillId="12" borderId="0" xfId="0" applyFont="1" applyFill="1" applyBorder="1" applyAlignment="1" applyProtection="1">
      <alignment/>
      <protection/>
    </xf>
    <xf numFmtId="0" fontId="5" fillId="0" borderId="0" xfId="0" applyFont="1" applyBorder="1" applyAlignment="1" applyProtection="1">
      <alignment/>
      <protection/>
    </xf>
    <xf numFmtId="0" fontId="5" fillId="12" borderId="0" xfId="0" applyFont="1" applyFill="1" applyBorder="1" applyAlignment="1" applyProtection="1">
      <alignment horizontal="right" wrapText="1"/>
      <protection/>
    </xf>
    <xf numFmtId="0" fontId="0" fillId="0" borderId="0" xfId="0" applyAlignment="1">
      <alignment horizontal="right" wrapText="1"/>
    </xf>
    <xf numFmtId="0" fontId="0" fillId="12" borderId="0" xfId="0" applyFill="1" applyBorder="1" applyAlignment="1">
      <alignment wrapText="1"/>
    </xf>
    <xf numFmtId="0" fontId="0" fillId="12" borderId="38" xfId="0" applyFill="1" applyBorder="1" applyAlignment="1">
      <alignment wrapText="1"/>
    </xf>
    <xf numFmtId="0" fontId="0" fillId="0" borderId="38" xfId="0" applyBorder="1" applyAlignment="1">
      <alignment wrapText="1"/>
    </xf>
    <xf numFmtId="0" fontId="5" fillId="0" borderId="49" xfId="0" applyFont="1" applyBorder="1" applyAlignment="1" applyProtection="1">
      <alignment horizontal="left" vertical="top" wrapText="1"/>
      <protection/>
    </xf>
    <xf numFmtId="0" fontId="5" fillId="0" borderId="28" xfId="0" applyFont="1" applyBorder="1" applyAlignment="1" applyProtection="1">
      <alignment horizontal="left" wrapText="1"/>
      <protection/>
    </xf>
    <xf numFmtId="0" fontId="0" fillId="0" borderId="28" xfId="0" applyBorder="1" applyAlignment="1">
      <alignment/>
    </xf>
    <xf numFmtId="0" fontId="5" fillId="0" borderId="28" xfId="0" applyFont="1" applyBorder="1" applyAlignment="1" applyProtection="1">
      <alignment horizontal="right" wrapText="1"/>
      <protection/>
    </xf>
    <xf numFmtId="0" fontId="0" fillId="0" borderId="28" xfId="0" applyBorder="1" applyAlignment="1">
      <alignment horizontal="right" wrapText="1"/>
    </xf>
    <xf numFmtId="0" fontId="5" fillId="0" borderId="50" xfId="0" applyFont="1" applyBorder="1" applyAlignment="1" applyProtection="1">
      <alignment horizontal="right" wrapText="1"/>
      <protection/>
    </xf>
    <xf numFmtId="0" fontId="0" fillId="0" borderId="50" xfId="0" applyBorder="1" applyAlignment="1">
      <alignment horizontal="right" wrapText="1"/>
    </xf>
    <xf numFmtId="0" fontId="2" fillId="12" borderId="52" xfId="0" applyFont="1" applyFill="1" applyBorder="1" applyAlignment="1" applyProtection="1">
      <alignment vertical="top" wrapText="1"/>
      <protection locked="0"/>
    </xf>
    <xf numFmtId="0" fontId="0" fillId="0" borderId="53" xfId="0" applyBorder="1" applyAlignment="1">
      <alignment vertical="top" wrapText="1"/>
    </xf>
    <xf numFmtId="0" fontId="0" fillId="0" borderId="36" xfId="0" applyBorder="1" applyAlignment="1">
      <alignment vertical="top" wrapText="1"/>
    </xf>
    <xf numFmtId="0" fontId="2" fillId="17" borderId="0" xfId="60" applyFont="1" applyFill="1" applyBorder="1" applyAlignment="1" applyProtection="1">
      <alignment horizontal="left" vertical="center" wrapText="1"/>
      <protection/>
    </xf>
    <xf numFmtId="0" fontId="2" fillId="12" borderId="37" xfId="60" applyFont="1" applyFill="1" applyBorder="1" applyAlignment="1" applyProtection="1">
      <alignment horizontal="left" vertical="top"/>
      <protection locked="0"/>
    </xf>
    <xf numFmtId="0" fontId="2" fillId="12" borderId="38" xfId="60" applyFont="1" applyFill="1" applyBorder="1" applyAlignment="1" applyProtection="1">
      <alignment horizontal="left" vertical="top"/>
      <protection locked="0"/>
    </xf>
    <xf numFmtId="0" fontId="2" fillId="12" borderId="39" xfId="60" applyFont="1" applyFill="1" applyBorder="1" applyAlignment="1" applyProtection="1">
      <alignment horizontal="left" vertical="top"/>
      <protection locked="0"/>
    </xf>
    <xf numFmtId="0" fontId="2" fillId="17" borderId="0" xfId="60" applyFont="1" applyFill="1" applyBorder="1" applyAlignment="1" applyProtection="1">
      <alignment horizontal="left" vertical="top" wrapText="1"/>
      <protection/>
    </xf>
    <xf numFmtId="0" fontId="0" fillId="0" borderId="0" xfId="0" applyAlignment="1">
      <alignment horizontal="left" vertical="top" wrapText="1"/>
    </xf>
    <xf numFmtId="0" fontId="2" fillId="32" borderId="37" xfId="60" applyFont="1" applyFill="1" applyBorder="1" applyAlignment="1" applyProtection="1">
      <alignment horizontal="right" vertical="center" wrapText="1"/>
      <protection locked="0"/>
    </xf>
    <xf numFmtId="0" fontId="0" fillId="32" borderId="38" xfId="0" applyFill="1" applyBorder="1" applyAlignment="1">
      <alignment horizontal="right" vertical="center" wrapText="1"/>
    </xf>
    <xf numFmtId="0" fontId="0" fillId="32" borderId="39" xfId="0" applyFill="1" applyBorder="1" applyAlignment="1">
      <alignment horizontal="right" vertical="center" wrapText="1"/>
    </xf>
    <xf numFmtId="49" fontId="44" fillId="33" borderId="37" xfId="0" applyNumberFormat="1" applyFont="1" applyFill="1" applyBorder="1" applyAlignment="1">
      <alignment horizontal="center" vertical="center" wrapText="1"/>
    </xf>
    <xf numFmtId="49" fontId="44" fillId="33" borderId="38" xfId="0" applyNumberFormat="1" applyFont="1" applyFill="1" applyBorder="1" applyAlignment="1">
      <alignment horizontal="center" vertical="center" wrapText="1"/>
    </xf>
    <xf numFmtId="49" fontId="44" fillId="33" borderId="39" xfId="0" applyNumberFormat="1" applyFont="1" applyFill="1" applyBorder="1" applyAlignment="1">
      <alignment horizontal="center" vertical="center" wrapText="1"/>
    </xf>
    <xf numFmtId="49" fontId="85" fillId="0" borderId="37" xfId="0" applyNumberFormat="1" applyFont="1" applyBorder="1" applyAlignment="1">
      <alignment horizontal="center" vertical="center" wrapText="1"/>
    </xf>
    <xf numFmtId="49" fontId="85" fillId="0" borderId="39" xfId="0" applyNumberFormat="1" applyFont="1" applyBorder="1" applyAlignment="1">
      <alignment horizontal="center" vertical="center" wrapText="1"/>
    </xf>
    <xf numFmtId="0" fontId="85" fillId="0" borderId="37"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44" fillId="33" borderId="37" xfId="0" applyFont="1" applyFill="1" applyBorder="1" applyAlignment="1">
      <alignment horizontal="center" vertical="center" wrapText="1"/>
    </xf>
    <xf numFmtId="0" fontId="44" fillId="33" borderId="38" xfId="0" applyFont="1" applyFill="1" applyBorder="1" applyAlignment="1">
      <alignment horizontal="center" vertical="center" wrapText="1"/>
    </xf>
    <xf numFmtId="0" fontId="44" fillId="33" borderId="39"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_BR1Form 201112" xfId="57"/>
    <cellStyle name="Normal_Details" xfId="58"/>
    <cellStyle name="Normal_In512" xfId="59"/>
    <cellStyle name="Normal_STOCK_512_2009_10_001" xfId="60"/>
    <cellStyle name="Normal_STOCK_512_2009_10_001 2" xfId="61"/>
    <cellStyle name="Note" xfId="62"/>
    <cellStyle name="Output" xfId="63"/>
    <cellStyle name="Percent" xfId="64"/>
    <cellStyle name="Title" xfId="65"/>
    <cellStyle name="Total" xfId="66"/>
    <cellStyle name="Warning Text" xfId="67"/>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2</xdr:row>
      <xdr:rowOff>47625</xdr:rowOff>
    </xdr:from>
    <xdr:to>
      <xdr:col>5</xdr:col>
      <xdr:colOff>123825</xdr:colOff>
      <xdr:row>6</xdr:row>
      <xdr:rowOff>104775</xdr:rowOff>
    </xdr:to>
    <xdr:pic>
      <xdr:nvPicPr>
        <xdr:cNvPr id="1" name="Picture 29" descr="sd-logo transparent1"/>
        <xdr:cNvPicPr preferRelativeResize="1">
          <a:picLocks noChangeAspect="1"/>
        </xdr:cNvPicPr>
      </xdr:nvPicPr>
      <xdr:blipFill>
        <a:blip r:embed="rId1"/>
        <a:stretch>
          <a:fillRect/>
        </a:stretch>
      </xdr:blipFill>
      <xdr:spPr>
        <a:xfrm>
          <a:off x="1209675" y="523875"/>
          <a:ext cx="2466975" cy="819150"/>
        </a:xfrm>
        <a:prstGeom prst="rect">
          <a:avLst/>
        </a:prstGeom>
        <a:noFill/>
        <a:ln w="9525" cmpd="sng">
          <a:noFill/>
        </a:ln>
      </xdr:spPr>
    </xdr:pic>
    <xdr:clientData/>
  </xdr:twoCellAnchor>
  <xdr:twoCellAnchor editAs="oneCell">
    <xdr:from>
      <xdr:col>11</xdr:col>
      <xdr:colOff>47625</xdr:colOff>
      <xdr:row>41</xdr:row>
      <xdr:rowOff>9525</xdr:rowOff>
    </xdr:from>
    <xdr:to>
      <xdr:col>12</xdr:col>
      <xdr:colOff>190500</xdr:colOff>
      <xdr:row>49</xdr:row>
      <xdr:rowOff>95250</xdr:rowOff>
    </xdr:to>
    <xdr:pic>
      <xdr:nvPicPr>
        <xdr:cNvPr id="2" name="Picture 10" descr="C:\Users\haggr\AppData\Local\Microsoft\Windows\Temporary Internet Files\Content.Outlook\5B7HZ7RK\wg logo transparent.png"/>
        <xdr:cNvPicPr preferRelativeResize="1">
          <a:picLocks noChangeAspect="1"/>
        </xdr:cNvPicPr>
      </xdr:nvPicPr>
      <xdr:blipFill>
        <a:blip r:embed="rId2"/>
        <a:stretch>
          <a:fillRect/>
        </a:stretch>
      </xdr:blipFill>
      <xdr:spPr>
        <a:xfrm>
          <a:off x="6667500" y="9667875"/>
          <a:ext cx="1600200" cy="1514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tatshare\LGF\NDR\3%20-%20NDR1%20and%20NDR3%20Collection\3%20-%20Forms%20&amp;%20Guidance\NDR3%202018-19\NDR3%20Form%202018-19(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OlsenP\Objective\Objects\NDR1%20Form%20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tats\sd3\FormsAndLetters\CapitalForms\CapitalForecast\201112\3%20Final\CFR1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BA37\RW_Stats\stats\sd3\Formsandletters\1_RevenueForms\1.5%20%20Council%20Tax%20Dwellings%20(CT1)\201819\CT1_2018-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NDR3"/>
      <sheetName val="ValidationSheet"/>
      <sheetName val="Comments"/>
      <sheetName val="Survey Response Burden"/>
      <sheetName val="Details"/>
      <sheetName val="Data"/>
      <sheetName val="Transfer"/>
    </sheetNames>
    <sheetDataSet>
      <sheetData sheetId="5">
        <row r="6">
          <cell r="K6" t="str">
            <v>UACode</v>
          </cell>
          <cell r="L6" t="str">
            <v>AuthorityName</v>
          </cell>
          <cell r="M6" t="str">
            <v>CFOName</v>
          </cell>
          <cell r="N6" t="str">
            <v>Address1</v>
          </cell>
          <cell r="O6" t="str">
            <v>Address2</v>
          </cell>
          <cell r="P6" t="str">
            <v>Address3</v>
          </cell>
          <cell r="Q6" t="str">
            <v>Address4</v>
          </cell>
          <cell r="R6" t="str">
            <v>Postcode</v>
          </cell>
          <cell r="S6" t="str">
            <v>NDRName</v>
          </cell>
          <cell r="T6" t="str">
            <v>NDRSTDCode</v>
          </cell>
          <cell r="U6" t="str">
            <v>NDRNumber</v>
          </cell>
          <cell r="V6" t="str">
            <v>NDREmail</v>
          </cell>
        </row>
        <row r="7">
          <cell r="K7">
            <v>512</v>
          </cell>
          <cell r="L7" t="str">
            <v>Cyngor Sir Ynys Môn</v>
          </cell>
          <cell r="M7" t="str">
            <v>R Marc Jones</v>
          </cell>
          <cell r="N7" t="str">
            <v>Swyddfeydd y Cyngor</v>
          </cell>
          <cell r="O7" t="str">
            <v>Llangefni</v>
          </cell>
          <cell r="P7" t="str">
            <v>Ynys Môn</v>
          </cell>
          <cell r="Q7" t="str">
            <v/>
          </cell>
          <cell r="R7" t="str">
            <v>LL77 7TW</v>
          </cell>
          <cell r="S7" t="str">
            <v>Geraint Jones;Helen McQuire-Jones</v>
          </cell>
          <cell r="T7" t="str">
            <v>01248</v>
          </cell>
          <cell r="U7" t="str">
            <v>752048</v>
          </cell>
          <cell r="V7" t="str">
            <v>ghjfi@anglesey.gov.uk; hmjfi@anglesey.gov.uk</v>
          </cell>
        </row>
        <row r="8">
          <cell r="K8">
            <v>514</v>
          </cell>
          <cell r="L8" t="str">
            <v>Cyngor Gwynedd</v>
          </cell>
          <cell r="M8" t="str">
            <v>Mr. Dafydd L Edwards</v>
          </cell>
          <cell r="N8" t="str">
            <v>Swyddfa'r Cyngor</v>
          </cell>
          <cell r="O8" t="str">
            <v>Stryd y Jêl</v>
          </cell>
          <cell r="P8" t="str">
            <v>Caernarfon</v>
          </cell>
          <cell r="Q8" t="str">
            <v>Gwynedd</v>
          </cell>
          <cell r="R8" t="str">
            <v>LL55 1SH</v>
          </cell>
          <cell r="S8" t="str">
            <v>Bleddyn Edward Jones</v>
          </cell>
          <cell r="T8" t="str">
            <v>01286</v>
          </cell>
          <cell r="U8" t="str">
            <v>682841</v>
          </cell>
          <cell r="V8" t="str">
            <v>edwardbleddynjones@gwynedd.llyw.cymru</v>
          </cell>
        </row>
        <row r="9">
          <cell r="K9">
            <v>516</v>
          </cell>
          <cell r="L9" t="str">
            <v>Conwy County Borough Council</v>
          </cell>
          <cell r="M9" t="str">
            <v>Mr Andrew Kirkham</v>
          </cell>
          <cell r="N9" t="str">
            <v>Bodlondeb</v>
          </cell>
          <cell r="O9" t="str">
            <v>Bangor Road</v>
          </cell>
          <cell r="P9" t="str">
            <v>Conwy</v>
          </cell>
          <cell r="Q9" t="str">
            <v/>
          </cell>
          <cell r="R9" t="str">
            <v>LL32 8DU</v>
          </cell>
          <cell r="S9" t="str">
            <v>Susan Plumb</v>
          </cell>
          <cell r="T9" t="str">
            <v>01492</v>
          </cell>
          <cell r="U9" t="str">
            <v>576447</v>
          </cell>
          <cell r="V9" t="str">
            <v>susan.plumb@conwy.gov.uk</v>
          </cell>
        </row>
        <row r="10">
          <cell r="K10">
            <v>518</v>
          </cell>
          <cell r="L10" t="str">
            <v>Denbighshire County Council</v>
          </cell>
          <cell r="M10" t="str">
            <v>Richard Weigh</v>
          </cell>
          <cell r="N10" t="str">
            <v>County Hall</v>
          </cell>
          <cell r="O10" t="str">
            <v>Wynnstay Road</v>
          </cell>
          <cell r="P10" t="str">
            <v>Ruthin</v>
          </cell>
          <cell r="Q10" t="str">
            <v>Denbighshire</v>
          </cell>
          <cell r="R10" t="str">
            <v>LL15 1YN</v>
          </cell>
          <cell r="S10" t="str">
            <v>Paul Barnes</v>
          </cell>
          <cell r="T10" t="str">
            <v>01824</v>
          </cell>
          <cell r="U10" t="str">
            <v>712660</v>
          </cell>
          <cell r="V10" t="str">
            <v>paul.barnes@denbighshire.gov.uk</v>
          </cell>
        </row>
        <row r="11">
          <cell r="K11">
            <v>520</v>
          </cell>
          <cell r="L11" t="str">
            <v>Flintshire County Council</v>
          </cell>
          <cell r="M11" t="str">
            <v>Gary Ferguson</v>
          </cell>
          <cell r="N11" t="str">
            <v>County Hall</v>
          </cell>
          <cell r="O11" t="str">
            <v>Mold</v>
          </cell>
          <cell r="P11" t="str">
            <v>Flintshire</v>
          </cell>
          <cell r="Q11" t="str">
            <v/>
          </cell>
          <cell r="R11" t="str">
            <v>CH7 6NB</v>
          </cell>
          <cell r="S11" t="str">
            <v>Vicki Hankin</v>
          </cell>
          <cell r="T11" t="str">
            <v>01352</v>
          </cell>
          <cell r="U11" t="str">
            <v>702916</v>
          </cell>
          <cell r="V11" t="str">
            <v>vicki.hankin@flintshire.gov.uk</v>
          </cell>
        </row>
        <row r="12">
          <cell r="K12">
            <v>522</v>
          </cell>
          <cell r="L12" t="str">
            <v>Wrexham County Borough Council</v>
          </cell>
          <cell r="M12" t="str">
            <v>Mr Mark Owen</v>
          </cell>
          <cell r="N12" t="str">
            <v>1st Floor</v>
          </cell>
          <cell r="O12" t="str">
            <v>Lambpit Street</v>
          </cell>
          <cell r="P12" t="str">
            <v/>
          </cell>
          <cell r="Q12" t="str">
            <v>Wrexham</v>
          </cell>
          <cell r="R12" t="str">
            <v>LL11 1AR</v>
          </cell>
          <cell r="S12" t="str">
            <v>Lisa Case</v>
          </cell>
          <cell r="T12" t="str">
            <v>01978</v>
          </cell>
          <cell r="U12" t="str">
            <v>292803</v>
          </cell>
          <cell r="V12" t="str">
            <v>Lisa.Case@Wrexham.gov.uk</v>
          </cell>
        </row>
        <row r="13">
          <cell r="K13">
            <v>524</v>
          </cell>
          <cell r="L13" t="str">
            <v>Powys County Council</v>
          </cell>
          <cell r="M13" t="str">
            <v>Mr David Powell</v>
          </cell>
          <cell r="N13" t="str">
            <v>County Hall</v>
          </cell>
          <cell r="O13" t="str">
            <v>Llandrindod Wells</v>
          </cell>
          <cell r="P13" t="str">
            <v>Powys</v>
          </cell>
          <cell r="Q13" t="str">
            <v/>
          </cell>
          <cell r="R13" t="str">
            <v>LD1 5LG</v>
          </cell>
          <cell r="S13" t="str">
            <v>Andrew Griffiths</v>
          </cell>
          <cell r="T13" t="str">
            <v>01597</v>
          </cell>
          <cell r="U13" t="str">
            <v>827463</v>
          </cell>
          <cell r="V13" t="str">
            <v>andrew.griffiths@powys.gov.uk</v>
          </cell>
        </row>
        <row r="14">
          <cell r="K14">
            <v>526</v>
          </cell>
          <cell r="L14" t="str">
            <v>Ceredigion County Council</v>
          </cell>
          <cell r="M14" t="str">
            <v>Stephen Johnson</v>
          </cell>
          <cell r="N14" t="str">
            <v>Canolfan Rheidol, Rhodfa Padarn</v>
          </cell>
          <cell r="O14" t="str">
            <v>Llanbadarn Fawr,</v>
          </cell>
          <cell r="P14" t="str">
            <v>Aberystwyth</v>
          </cell>
          <cell r="Q14" t="str">
            <v>Ceredigion</v>
          </cell>
          <cell r="R14" t="str">
            <v>SY23 3UE</v>
          </cell>
          <cell r="S14" t="str">
            <v>Rhodri Morris</v>
          </cell>
          <cell r="T14" t="str">
            <v>01970</v>
          </cell>
          <cell r="U14" t="str">
            <v>633163</v>
          </cell>
          <cell r="V14" t="str">
            <v>rhodrim@ceredigion.gov.uk; iainm@ceredigion.gov.uk</v>
          </cell>
        </row>
        <row r="15">
          <cell r="K15">
            <v>528</v>
          </cell>
          <cell r="L15" t="str">
            <v>Pembrokeshire County Council</v>
          </cell>
          <cell r="M15" t="str">
            <v>Jonathan Haswell</v>
          </cell>
          <cell r="N15" t="str">
            <v>County Hall</v>
          </cell>
          <cell r="O15" t="str">
            <v>Haverfordwest</v>
          </cell>
          <cell r="P15" t="str">
            <v>Pembrokeshire</v>
          </cell>
          <cell r="Q15" t="str">
            <v/>
          </cell>
          <cell r="R15" t="str">
            <v>SA61 1TP</v>
          </cell>
          <cell r="S15" t="str">
            <v>Heidi Morrison</v>
          </cell>
          <cell r="T15" t="str">
            <v>01437</v>
          </cell>
          <cell r="U15" t="str">
            <v>764551</v>
          </cell>
          <cell r="V15" t="str">
            <v>heidi.morrison@pembrokeshire.gov.uk</v>
          </cell>
        </row>
        <row r="16">
          <cell r="K16">
            <v>530</v>
          </cell>
          <cell r="L16" t="str">
            <v>Carmarthenshire County Council</v>
          </cell>
          <cell r="M16" t="str">
            <v>Chris Moore</v>
          </cell>
          <cell r="N16" t="str">
            <v>County Hall</v>
          </cell>
          <cell r="O16" t="str">
            <v>Carmarthen</v>
          </cell>
          <cell r="P16" t="str">
            <v>Carmarthenshire</v>
          </cell>
          <cell r="Q16" t="str">
            <v/>
          </cell>
          <cell r="R16" t="str">
            <v>SA31 1JP</v>
          </cell>
          <cell r="S16" t="str">
            <v>Ann Thomas</v>
          </cell>
          <cell r="T16" t="str">
            <v>01544</v>
          </cell>
          <cell r="U16" t="str">
            <v>228740</v>
          </cell>
          <cell r="V16" t="str">
            <v>AnThomas@Carmarthenshire.gov.uk</v>
          </cell>
        </row>
        <row r="17">
          <cell r="K17">
            <v>532</v>
          </cell>
          <cell r="L17" t="str">
            <v>City and County of Swansea</v>
          </cell>
          <cell r="M17" t="str">
            <v>Ben Smith</v>
          </cell>
          <cell r="N17" t="str">
            <v>Civic Centre</v>
          </cell>
          <cell r="O17" t="str">
            <v>Oystermouth Road</v>
          </cell>
          <cell r="P17" t="str">
            <v>Swansea</v>
          </cell>
          <cell r="Q17" t="str">
            <v/>
          </cell>
          <cell r="R17" t="str">
            <v>SA1 3SN</v>
          </cell>
          <cell r="S17" t="str">
            <v>Julian Morgans</v>
          </cell>
          <cell r="T17" t="str">
            <v>01792</v>
          </cell>
          <cell r="U17" t="str">
            <v>635890</v>
          </cell>
          <cell r="V17" t="str">
            <v>julian.morgans@swansea.gov.uk</v>
          </cell>
        </row>
        <row r="18">
          <cell r="K18">
            <v>534</v>
          </cell>
          <cell r="L18" t="str">
            <v>Neath Port Talbot County Borough Council</v>
          </cell>
          <cell r="M18" t="str">
            <v>Mr Hywel Jenkins</v>
          </cell>
          <cell r="N18" t="str">
            <v>Civic Centre</v>
          </cell>
          <cell r="O18" t="str">
            <v>Port Talbot</v>
          </cell>
          <cell r="P18" t="str">
            <v/>
          </cell>
          <cell r="Q18" t="str">
            <v/>
          </cell>
          <cell r="R18" t="str">
            <v>SA13 1PJ</v>
          </cell>
          <cell r="S18" t="str">
            <v>Dave Rees/Ann Hinder</v>
          </cell>
          <cell r="T18" t="str">
            <v>01639</v>
          </cell>
          <cell r="U18" t="str">
            <v>763634</v>
          </cell>
          <cell r="V18" t="str">
            <v>d.rees1@npt.gov.uk</v>
          </cell>
        </row>
        <row r="19">
          <cell r="K19">
            <v>536</v>
          </cell>
          <cell r="L19" t="str">
            <v>Bridgend County Borough Council</v>
          </cell>
          <cell r="M19" t="str">
            <v>Vanessa Young</v>
          </cell>
          <cell r="N19" t="str">
            <v>PO Box 4</v>
          </cell>
          <cell r="O19" t="str">
            <v>Civic Offices</v>
          </cell>
          <cell r="P19" t="str">
            <v>Angel Street</v>
          </cell>
          <cell r="Q19" t="str">
            <v>Bridgend</v>
          </cell>
          <cell r="R19" t="str">
            <v>CF31 1LX</v>
          </cell>
          <cell r="S19" t="str">
            <v>Helen Rodgers</v>
          </cell>
          <cell r="T19" t="str">
            <v>01656</v>
          </cell>
          <cell r="U19" t="str">
            <v>643349</v>
          </cell>
          <cell r="V19" t="str">
            <v>helen.rodgers@bridgend.gov.uk;  ctaxen@bridgend.gov.uk</v>
          </cell>
        </row>
        <row r="20">
          <cell r="K20">
            <v>538</v>
          </cell>
          <cell r="L20" t="str">
            <v>Vale of Glamorgan Council</v>
          </cell>
          <cell r="M20" t="str">
            <v>Carys Lord</v>
          </cell>
          <cell r="N20" t="str">
            <v>Civic Offices</v>
          </cell>
          <cell r="O20" t="str">
            <v>Holton Road</v>
          </cell>
          <cell r="P20" t="str">
            <v>Barry</v>
          </cell>
          <cell r="Q20" t="str">
            <v/>
          </cell>
          <cell r="R20" t="str">
            <v>CF63 4RU</v>
          </cell>
          <cell r="S20" t="str">
            <v>Paul Russell</v>
          </cell>
          <cell r="T20" t="str">
            <v>01446</v>
          </cell>
          <cell r="U20" t="str">
            <v>709310</v>
          </cell>
          <cell r="V20" t="str">
            <v>PRussell@valeofglamorgan.gov.uk</v>
          </cell>
        </row>
        <row r="21">
          <cell r="K21">
            <v>540</v>
          </cell>
          <cell r="L21" t="str">
            <v>Rhondda Cynon Taf C.B.C.</v>
          </cell>
          <cell r="M21" t="str">
            <v>Christopher Lee</v>
          </cell>
          <cell r="N21" t="str">
            <v>Bronwydd</v>
          </cell>
          <cell r="O21" t="str">
            <v>Porth</v>
          </cell>
          <cell r="P21" t="str">
            <v>Rhondda</v>
          </cell>
          <cell r="Q21" t="str">
            <v/>
          </cell>
          <cell r="R21" t="str">
            <v>CF39 9DL</v>
          </cell>
          <cell r="S21" t="str">
            <v>Matthew Phillips</v>
          </cell>
          <cell r="T21" t="str">
            <v>01443</v>
          </cell>
          <cell r="U21" t="str">
            <v>680746</v>
          </cell>
          <cell r="V21" t="str">
            <v>matthew.d.phillips@rhondda-cynon-taff.gov.uk</v>
          </cell>
        </row>
        <row r="22">
          <cell r="K22">
            <v>542</v>
          </cell>
          <cell r="L22" t="str">
            <v>Merthyr Tydfil County Borough Council</v>
          </cell>
          <cell r="M22" t="str">
            <v>Mr Steve Jones</v>
          </cell>
          <cell r="N22" t="str">
            <v>Civic Centre</v>
          </cell>
          <cell r="O22" t="str">
            <v>Castle Street</v>
          </cell>
          <cell r="P22" t="str">
            <v>Merthyr Tydfil</v>
          </cell>
          <cell r="Q22" t="str">
            <v/>
          </cell>
          <cell r="R22" t="str">
            <v>CF47 8AN</v>
          </cell>
          <cell r="S22" t="str">
            <v>Mike Parry</v>
          </cell>
          <cell r="T22" t="str">
            <v>01685</v>
          </cell>
          <cell r="U22" t="str">
            <v>725230</v>
          </cell>
          <cell r="V22" t="str">
            <v>mike.parry@merthyr.gov.uk; Jaci.john@merthyr.gov.uk</v>
          </cell>
        </row>
        <row r="23">
          <cell r="K23">
            <v>544</v>
          </cell>
          <cell r="L23" t="str">
            <v>Caerphilly County Borough Council</v>
          </cell>
          <cell r="M23" t="str">
            <v>Mrs Nicole Scammell</v>
          </cell>
          <cell r="N23" t="str">
            <v>Penallta House</v>
          </cell>
          <cell r="O23" t="str">
            <v>Tredomen Park</v>
          </cell>
          <cell r="P23" t="str">
            <v>Ystrad Mynach</v>
          </cell>
          <cell r="Q23" t="str">
            <v/>
          </cell>
          <cell r="R23" t="str">
            <v>CF82 7PG</v>
          </cell>
          <cell r="S23" t="str">
            <v>John Carpenter</v>
          </cell>
          <cell r="T23" t="str">
            <v>01443</v>
          </cell>
          <cell r="U23" t="str">
            <v>863421</v>
          </cell>
          <cell r="V23" t="str">
            <v>carpewj@caerphilly.gov.uk</v>
          </cell>
        </row>
        <row r="24">
          <cell r="K24">
            <v>545</v>
          </cell>
          <cell r="L24" t="str">
            <v>Blaenau Gwent County Borough Council</v>
          </cell>
          <cell r="M24" t="str">
            <v>Dave McAuliffe</v>
          </cell>
          <cell r="N24" t="str">
            <v>Municipal Offices</v>
          </cell>
          <cell r="O24" t="str">
            <v>Civic Centre</v>
          </cell>
          <cell r="P24" t="str">
            <v>Ebbw Vale</v>
          </cell>
          <cell r="Q24" t="str">
            <v/>
          </cell>
          <cell r="R24" t="str">
            <v>NP3 6XB</v>
          </cell>
          <cell r="S24" t="str">
            <v>David Elias</v>
          </cell>
          <cell r="T24" t="str">
            <v>01495</v>
          </cell>
          <cell r="U24" t="str">
            <v>355208</v>
          </cell>
          <cell r="V24" t="str">
            <v>dave.elias@blaenau-gwent.gov.uk</v>
          </cell>
        </row>
        <row r="25">
          <cell r="K25">
            <v>546</v>
          </cell>
          <cell r="L25" t="str">
            <v>Torfaen County Borough Council</v>
          </cell>
          <cell r="M25" t="str">
            <v>Mr Nigel Aurelius</v>
          </cell>
          <cell r="N25" t="str">
            <v>Civic Centre</v>
          </cell>
          <cell r="O25" t="str">
            <v>Pontypool</v>
          </cell>
          <cell r="P25" t="str">
            <v>Torfaen</v>
          </cell>
          <cell r="Q25" t="str">
            <v/>
          </cell>
          <cell r="R25" t="str">
            <v>NP4 6YB</v>
          </cell>
          <cell r="S25" t="str">
            <v>Sharon Lear</v>
          </cell>
          <cell r="T25" t="str">
            <v>01495</v>
          </cell>
          <cell r="U25" t="str">
            <v>766333</v>
          </cell>
          <cell r="V25" t="str">
            <v>sharon.lear@torfaen.gov.uk</v>
          </cell>
        </row>
        <row r="26">
          <cell r="K26">
            <v>548</v>
          </cell>
          <cell r="L26" t="str">
            <v>Monmouthshire County Council</v>
          </cell>
          <cell r="M26" t="str">
            <v>Joy Robson</v>
          </cell>
          <cell r="N26" t="str">
            <v>County Hall</v>
          </cell>
          <cell r="O26" t="str">
            <v>Rhadyr</v>
          </cell>
          <cell r="P26" t="str">
            <v>Usk</v>
          </cell>
          <cell r="Q26" t="str">
            <v>Monmouthshire</v>
          </cell>
          <cell r="R26" t="str">
            <v>NP15 1GA</v>
          </cell>
          <cell r="S26" t="str">
            <v>Sue Deacy / Wendy Woods</v>
          </cell>
          <cell r="T26" t="str">
            <v>01633</v>
          </cell>
          <cell r="U26" t="str">
            <v>644323</v>
          </cell>
          <cell r="V26" t="str">
            <v>suedeacy@monmouthshire.gov.uk</v>
          </cell>
        </row>
        <row r="27">
          <cell r="K27">
            <v>550</v>
          </cell>
          <cell r="L27" t="str">
            <v>Newport City Council</v>
          </cell>
          <cell r="M27" t="str">
            <v>Chris Barton</v>
          </cell>
          <cell r="N27" t="str">
            <v>Civic Centre</v>
          </cell>
          <cell r="O27" t="str">
            <v>Godfrey Road</v>
          </cell>
          <cell r="P27" t="str">
            <v>Newport</v>
          </cell>
          <cell r="Q27" t="str">
            <v/>
          </cell>
          <cell r="R27" t="str">
            <v>NP20 4UR</v>
          </cell>
          <cell r="S27" t="str">
            <v>Dominic Lewis</v>
          </cell>
          <cell r="T27" t="str">
            <v>01633</v>
          </cell>
          <cell r="U27" t="str">
            <v>851340</v>
          </cell>
          <cell r="V27" t="str">
            <v>Dominic.Lewis@newport.gov.uk; laura.campbell@newport.gov.uk</v>
          </cell>
        </row>
        <row r="28">
          <cell r="K28">
            <v>552</v>
          </cell>
          <cell r="L28" t="str">
            <v>The City and County of Cardiff</v>
          </cell>
          <cell r="M28" t="str">
            <v>Mrs C Salter</v>
          </cell>
          <cell r="N28" t="str">
            <v>County Hall</v>
          </cell>
          <cell r="O28" t="str">
            <v>Atlantic Wharf</v>
          </cell>
          <cell r="P28" t="str">
            <v>Cardiff</v>
          </cell>
          <cell r="Q28" t="str">
            <v/>
          </cell>
          <cell r="R28" t="str">
            <v>CF1 5UW</v>
          </cell>
          <cell r="S28" t="str">
            <v>Sally Ormiston</v>
          </cell>
          <cell r="T28" t="str">
            <v>029</v>
          </cell>
          <cell r="U28" t="str">
            <v>20871320</v>
          </cell>
          <cell r="V28" t="str">
            <v>sormiston@cardiff.gov.uk</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Page1"/>
      <sheetName val="Transfer"/>
      <sheetName val="Details"/>
      <sheetName val="Language"/>
    </sheetNames>
    <sheetDataSet>
      <sheetData sheetId="1">
        <row r="7">
          <cell r="C7">
            <v>1</v>
          </cell>
          <cell r="D7" t="str">
            <v>Number of hereditaments on the rating list as at 31 December 2019</v>
          </cell>
          <cell r="S7">
            <v>0</v>
          </cell>
        </row>
        <row r="8">
          <cell r="S8" t="str">
            <v>Please enter all amounts to the nearest pound</v>
          </cell>
        </row>
        <row r="9">
          <cell r="S9" t="str">
            <v>£ pounds</v>
          </cell>
        </row>
        <row r="10">
          <cell r="C10">
            <v>2</v>
          </cell>
          <cell r="D10" t="str">
            <v>Aggregate rateable value on the rating list as at 31 December 2019</v>
          </cell>
          <cell r="S10">
            <v>0</v>
          </cell>
        </row>
        <row r="12">
          <cell r="C12">
            <v>3</v>
          </cell>
          <cell r="D12" t="str">
            <v>Gross calculated rate yield (note 8) (0.535 x line 2)</v>
          </cell>
          <cell r="S12">
            <v>0</v>
          </cell>
        </row>
        <row r="13">
          <cell r="C13" t="str">
            <v>Mandatory reliefs (see notes 9 to 13)  (show estimated lost yield as positive)</v>
          </cell>
        </row>
        <row r="14">
          <cell r="C14">
            <v>4</v>
          </cell>
          <cell r="D14" t="str">
            <v>Reductions under s43 (5) (6)(a) (charitable occupation)</v>
          </cell>
          <cell r="S14">
            <v>0</v>
          </cell>
        </row>
        <row r="15">
          <cell r="C15">
            <v>5</v>
          </cell>
          <cell r="D15" t="str">
            <v>Reductions under s43 (5) (6)(b)(community amateur sports clubs) </v>
          </cell>
          <cell r="S15">
            <v>0</v>
          </cell>
        </row>
        <row r="16">
          <cell r="C16">
            <v>6.2</v>
          </cell>
          <cell r="D16" t="str">
            <v>Reductions under s43 (small business rate relief post office element)</v>
          </cell>
          <cell r="S16">
            <v>0</v>
          </cell>
        </row>
        <row r="17">
          <cell r="C17">
            <v>6.3</v>
          </cell>
          <cell r="D17" t="str">
            <v>Reductions under s43 (small business rate relief childcare element)</v>
          </cell>
          <cell r="S17">
            <v>0</v>
          </cell>
        </row>
        <row r="18">
          <cell r="C18">
            <v>6.4</v>
          </cell>
          <cell r="D18" t="str">
            <v>Reductions under s43 (small business rate relief excluding childcare and post office elements)</v>
          </cell>
          <cell r="S18">
            <v>0</v>
          </cell>
        </row>
        <row r="19">
          <cell r="C19">
            <v>6.9</v>
          </cell>
          <cell r="D19" t="str">
            <v>Total reductions under s43 (small business rate relief) (sum of lines 6.2 to 6.4)</v>
          </cell>
          <cell r="S19">
            <v>0</v>
          </cell>
        </row>
        <row r="20">
          <cell r="C20">
            <v>7</v>
          </cell>
          <cell r="D20" t="str">
            <v>Reductions under s44 (a) (partly occupied properties)</v>
          </cell>
          <cell r="S20">
            <v>0</v>
          </cell>
        </row>
        <row r="21">
          <cell r="C21">
            <v>8</v>
          </cell>
          <cell r="D21" t="str">
            <v>Reductions under s45 (empty premises)</v>
          </cell>
          <cell r="S21">
            <v>0</v>
          </cell>
        </row>
        <row r="22">
          <cell r="C22">
            <v>8.5</v>
          </cell>
          <cell r="D22" t="str">
            <v>Reductions under 2016 No.1247 (W. 295) (revaluation 2017 transitional relief)</v>
          </cell>
          <cell r="S22">
            <v>0</v>
          </cell>
        </row>
        <row r="24">
          <cell r="C24">
            <v>9</v>
          </cell>
          <cell r="D24" t="str">
            <v>Gross yield (see note 14) (line 3 minus lines 4 to 8)</v>
          </cell>
          <cell r="S24">
            <v>0</v>
          </cell>
        </row>
        <row r="26">
          <cell r="C26">
            <v>10</v>
          </cell>
          <cell r="D26" t="str">
            <v>Gross amount (see note 15) (line 9 x 1.000 (buoyancy factor))</v>
          </cell>
          <cell r="S26">
            <v>0</v>
          </cell>
        </row>
        <row r="27">
          <cell r="C27" t="str">
            <v>Discretionary reliefs (see notes 16 to 18)  (show estimated lost yield as positive)</v>
          </cell>
        </row>
        <row r="28">
          <cell r="C28">
            <v>11</v>
          </cell>
          <cell r="D28" t="str">
            <v>Reductions under s47 sub-section (2)(a) (charitable  occupation)</v>
          </cell>
          <cell r="S28">
            <v>0</v>
          </cell>
        </row>
        <row r="29">
          <cell r="C29">
            <v>12</v>
          </cell>
          <cell r="D29" t="str">
            <v>Reductions under s47 (2) (ba) (community amateur sports clubs) </v>
          </cell>
          <cell r="S29">
            <v>0</v>
          </cell>
        </row>
        <row r="30">
          <cell r="C30">
            <v>13</v>
          </cell>
          <cell r="D30" t="str">
            <v>Reductions under s47 sub-section (2)(b) and (2)(c) (non profit-making bodies) </v>
          </cell>
          <cell r="S30">
            <v>0</v>
          </cell>
        </row>
        <row r="32">
          <cell r="C32">
            <v>15</v>
          </cell>
          <cell r="D32" t="str">
            <v>Net rate yield (see note 19) (line 10 minus lines 11 to 13)</v>
          </cell>
          <cell r="S32">
            <v>0</v>
          </cell>
        </row>
        <row r="34">
          <cell r="C34">
            <v>16</v>
          </cell>
          <cell r="D34" t="str">
            <v>Allowance for losses in collection (see note 20) (line 15 x 1.0% (losses proportion))</v>
          </cell>
          <cell r="S34">
            <v>0</v>
          </cell>
        </row>
        <row r="36">
          <cell r="C36">
            <v>17</v>
          </cell>
          <cell r="D36" t="str">
            <v>Allowance for cost of collection (see note 21)</v>
          </cell>
          <cell r="S36">
            <v>0</v>
          </cell>
        </row>
        <row r="38">
          <cell r="C38">
            <v>18</v>
          </cell>
          <cell r="D38" t="str">
            <v>Provisional contribution to pool (see note 22) (line 15 minus lines 16 and 17)</v>
          </cell>
          <cell r="S38">
            <v>0</v>
          </cell>
        </row>
        <row r="41">
          <cell r="C41" t="str">
            <v>Small business rate relief (see notes 24 and 25)</v>
          </cell>
        </row>
        <row r="42">
          <cell r="C42">
            <v>23</v>
          </cell>
          <cell r="D42" t="str">
            <v>Number of hereditaments ineligible for small business rate relief as a result of the multiple occupation limit</v>
          </cell>
          <cell r="S42">
            <v>0</v>
          </cell>
        </row>
        <row r="43">
          <cell r="C43">
            <v>24</v>
          </cell>
          <cell r="D43" t="str">
            <v>Amount of additional non-domestic rates paid by hereditaments as a result of the multiple occupation limit</v>
          </cell>
          <cell r="S43">
            <v>0</v>
          </cell>
        </row>
      </sheetData>
      <sheetData sheetId="2">
        <row r="1">
          <cell r="L1">
            <v>1</v>
          </cell>
          <cell r="M1" t="str">
            <v>A</v>
          </cell>
        </row>
        <row r="2">
          <cell r="L2">
            <v>2</v>
          </cell>
          <cell r="M2" t="str">
            <v>B</v>
          </cell>
        </row>
        <row r="3">
          <cell r="L3">
            <v>3</v>
          </cell>
          <cell r="M3" t="str">
            <v>C</v>
          </cell>
        </row>
        <row r="4">
          <cell r="L4">
            <v>4</v>
          </cell>
          <cell r="M4" t="str">
            <v>D</v>
          </cell>
        </row>
        <row r="5">
          <cell r="L5">
            <v>5</v>
          </cell>
          <cell r="M5" t="str">
            <v>E</v>
          </cell>
        </row>
        <row r="6">
          <cell r="L6">
            <v>6</v>
          </cell>
          <cell r="M6" t="str">
            <v>F</v>
          </cell>
        </row>
        <row r="7">
          <cell r="L7">
            <v>7</v>
          </cell>
          <cell r="M7" t="str">
            <v>G</v>
          </cell>
        </row>
        <row r="8">
          <cell r="L8">
            <v>8</v>
          </cell>
          <cell r="M8" t="str">
            <v>H</v>
          </cell>
        </row>
        <row r="9">
          <cell r="L9">
            <v>9</v>
          </cell>
          <cell r="M9" t="str">
            <v>I</v>
          </cell>
        </row>
        <row r="10">
          <cell r="L10">
            <v>10</v>
          </cell>
          <cell r="M10" t="str">
            <v>J</v>
          </cell>
        </row>
        <row r="11">
          <cell r="L11">
            <v>11</v>
          </cell>
          <cell r="M11" t="str">
            <v>K</v>
          </cell>
        </row>
        <row r="12">
          <cell r="L12">
            <v>12</v>
          </cell>
          <cell r="M12" t="str">
            <v>L</v>
          </cell>
        </row>
        <row r="13">
          <cell r="L13">
            <v>13</v>
          </cell>
          <cell r="M13" t="str">
            <v>M</v>
          </cell>
        </row>
        <row r="14">
          <cell r="L14">
            <v>14</v>
          </cell>
          <cell r="M14" t="str">
            <v>N</v>
          </cell>
        </row>
        <row r="15">
          <cell r="L15">
            <v>15</v>
          </cell>
          <cell r="M15" t="str">
            <v>O</v>
          </cell>
        </row>
        <row r="16">
          <cell r="L16">
            <v>16</v>
          </cell>
          <cell r="M16" t="str">
            <v>P</v>
          </cell>
        </row>
        <row r="17">
          <cell r="L17">
            <v>17</v>
          </cell>
          <cell r="M17" t="str">
            <v>Q</v>
          </cell>
        </row>
        <row r="18">
          <cell r="L18">
            <v>18</v>
          </cell>
          <cell r="M18" t="str">
            <v>R</v>
          </cell>
        </row>
        <row r="19">
          <cell r="L19">
            <v>19</v>
          </cell>
          <cell r="M19" t="str">
            <v>S</v>
          </cell>
        </row>
        <row r="20">
          <cell r="L20">
            <v>20</v>
          </cell>
          <cell r="M20" t="str">
            <v>T</v>
          </cell>
        </row>
        <row r="21">
          <cell r="L21">
            <v>21</v>
          </cell>
          <cell r="M21" t="str">
            <v>U</v>
          </cell>
        </row>
        <row r="22">
          <cell r="L22">
            <v>22</v>
          </cell>
          <cell r="M22" t="str">
            <v>V</v>
          </cell>
        </row>
        <row r="23">
          <cell r="L23">
            <v>23</v>
          </cell>
          <cell r="M23" t="str">
            <v>W</v>
          </cell>
        </row>
        <row r="24">
          <cell r="L24">
            <v>24</v>
          </cell>
          <cell r="M24" t="str">
            <v>X</v>
          </cell>
        </row>
        <row r="25">
          <cell r="L25">
            <v>25</v>
          </cell>
          <cell r="M25" t="str">
            <v>Y</v>
          </cell>
        </row>
        <row r="26">
          <cell r="L26">
            <v>26</v>
          </cell>
          <cell r="M26" t="str">
            <v>Z</v>
          </cell>
        </row>
        <row r="27">
          <cell r="L27">
            <v>27</v>
          </cell>
          <cell r="M27" t="str">
            <v>AA</v>
          </cell>
        </row>
        <row r="28">
          <cell r="L28">
            <v>28</v>
          </cell>
          <cell r="M28" t="str">
            <v>AB</v>
          </cell>
        </row>
        <row r="29">
          <cell r="L29">
            <v>29</v>
          </cell>
          <cell r="M29" t="str">
            <v>AC</v>
          </cell>
        </row>
        <row r="30">
          <cell r="L30">
            <v>30</v>
          </cell>
          <cell r="M30" t="str">
            <v>AD</v>
          </cell>
        </row>
        <row r="31">
          <cell r="L31">
            <v>31</v>
          </cell>
          <cell r="M31" t="str">
            <v>AE</v>
          </cell>
        </row>
        <row r="32">
          <cell r="L32">
            <v>32</v>
          </cell>
          <cell r="M32" t="str">
            <v>AF</v>
          </cell>
        </row>
        <row r="33">
          <cell r="L33">
            <v>33</v>
          </cell>
          <cell r="M33" t="str">
            <v>AG</v>
          </cell>
        </row>
        <row r="34">
          <cell r="L34">
            <v>34</v>
          </cell>
          <cell r="M34" t="str">
            <v>AH</v>
          </cell>
        </row>
        <row r="35">
          <cell r="L35">
            <v>35</v>
          </cell>
          <cell r="M35" t="str">
            <v>AI</v>
          </cell>
        </row>
        <row r="36">
          <cell r="L36">
            <v>36</v>
          </cell>
          <cell r="M36" t="str">
            <v>AJ</v>
          </cell>
        </row>
        <row r="37">
          <cell r="L37">
            <v>37</v>
          </cell>
          <cell r="M37" t="str">
            <v>AK</v>
          </cell>
        </row>
        <row r="38">
          <cell r="L38">
            <v>38</v>
          </cell>
          <cell r="M38" t="str">
            <v>AL</v>
          </cell>
        </row>
        <row r="39">
          <cell r="L39">
            <v>39</v>
          </cell>
          <cell r="M39" t="str">
            <v>AM</v>
          </cell>
        </row>
        <row r="40">
          <cell r="L40">
            <v>40</v>
          </cell>
          <cell r="M40" t="str">
            <v>AN</v>
          </cell>
        </row>
        <row r="41">
          <cell r="L41">
            <v>41</v>
          </cell>
          <cell r="M41" t="str">
            <v>AO</v>
          </cell>
        </row>
        <row r="42">
          <cell r="L42">
            <v>42</v>
          </cell>
          <cell r="M42" t="str">
            <v>AP</v>
          </cell>
        </row>
        <row r="43">
          <cell r="L43">
            <v>43</v>
          </cell>
          <cell r="M43" t="str">
            <v>AQ</v>
          </cell>
        </row>
        <row r="44">
          <cell r="L44">
            <v>44</v>
          </cell>
          <cell r="M44" t="str">
            <v>AR</v>
          </cell>
        </row>
        <row r="45">
          <cell r="L45">
            <v>45</v>
          </cell>
          <cell r="M45" t="str">
            <v>AS</v>
          </cell>
        </row>
        <row r="46">
          <cell r="L46">
            <v>46</v>
          </cell>
          <cell r="M46" t="str">
            <v>AT</v>
          </cell>
        </row>
        <row r="47">
          <cell r="L47">
            <v>47</v>
          </cell>
          <cell r="M47" t="str">
            <v>AU</v>
          </cell>
        </row>
        <row r="48">
          <cell r="L48">
            <v>48</v>
          </cell>
          <cell r="M48" t="str">
            <v>AV</v>
          </cell>
        </row>
        <row r="49">
          <cell r="L49">
            <v>49</v>
          </cell>
          <cell r="M49" t="str">
            <v>AW</v>
          </cell>
        </row>
        <row r="50">
          <cell r="L50">
            <v>50</v>
          </cell>
          <cell r="M50" t="str">
            <v>AX</v>
          </cell>
        </row>
        <row r="51">
          <cell r="L51">
            <v>51</v>
          </cell>
          <cell r="M51" t="str">
            <v>AY</v>
          </cell>
        </row>
        <row r="52">
          <cell r="L52">
            <v>52</v>
          </cell>
          <cell r="M52" t="str">
            <v>AZ</v>
          </cell>
        </row>
        <row r="53">
          <cell r="L53">
            <v>53</v>
          </cell>
          <cell r="M53" t="str">
            <v>BA</v>
          </cell>
        </row>
        <row r="54">
          <cell r="L54">
            <v>54</v>
          </cell>
          <cell r="M54" t="str">
            <v>BB</v>
          </cell>
        </row>
        <row r="55">
          <cell r="L55">
            <v>55</v>
          </cell>
          <cell r="M55" t="str">
            <v>BC</v>
          </cell>
        </row>
        <row r="56">
          <cell r="L56">
            <v>56</v>
          </cell>
          <cell r="M56" t="str">
            <v>BD</v>
          </cell>
        </row>
        <row r="57">
          <cell r="L57">
            <v>57</v>
          </cell>
          <cell r="M57" t="str">
            <v>BE</v>
          </cell>
        </row>
        <row r="58">
          <cell r="L58">
            <v>58</v>
          </cell>
          <cell r="M58" t="str">
            <v>BF</v>
          </cell>
        </row>
        <row r="59">
          <cell r="L59">
            <v>59</v>
          </cell>
          <cell r="M59" t="str">
            <v>BG</v>
          </cell>
        </row>
        <row r="60">
          <cell r="L60">
            <v>60</v>
          </cell>
          <cell r="M60" t="str">
            <v>BH</v>
          </cell>
        </row>
        <row r="61">
          <cell r="L61">
            <v>61</v>
          </cell>
          <cell r="M61" t="str">
            <v>BI</v>
          </cell>
        </row>
        <row r="62">
          <cell r="L62">
            <v>62</v>
          </cell>
          <cell r="M62" t="str">
            <v>BJ</v>
          </cell>
        </row>
        <row r="63">
          <cell r="L63">
            <v>63</v>
          </cell>
          <cell r="M63" t="str">
            <v>BK</v>
          </cell>
        </row>
        <row r="64">
          <cell r="L64">
            <v>64</v>
          </cell>
          <cell r="M64" t="str">
            <v>BL</v>
          </cell>
        </row>
        <row r="65">
          <cell r="L65">
            <v>65</v>
          </cell>
          <cell r="M65" t="str">
            <v>BM</v>
          </cell>
        </row>
        <row r="66">
          <cell r="L66">
            <v>66</v>
          </cell>
          <cell r="M66" t="str">
            <v>BN</v>
          </cell>
        </row>
        <row r="67">
          <cell r="L67">
            <v>67</v>
          </cell>
          <cell r="M67" t="str">
            <v>BO</v>
          </cell>
        </row>
        <row r="68">
          <cell r="L68">
            <v>68</v>
          </cell>
          <cell r="M68" t="str">
            <v>BP</v>
          </cell>
        </row>
        <row r="69">
          <cell r="L69">
            <v>69</v>
          </cell>
          <cell r="M69" t="str">
            <v>BQ</v>
          </cell>
        </row>
        <row r="70">
          <cell r="L70">
            <v>70</v>
          </cell>
          <cell r="M70" t="str">
            <v>BR</v>
          </cell>
        </row>
        <row r="71">
          <cell r="L71">
            <v>71</v>
          </cell>
          <cell r="M71" t="str">
            <v>BS</v>
          </cell>
        </row>
        <row r="72">
          <cell r="L72">
            <v>72</v>
          </cell>
          <cell r="M72" t="str">
            <v>BT</v>
          </cell>
        </row>
        <row r="73">
          <cell r="L73">
            <v>73</v>
          </cell>
          <cell r="M73" t="str">
            <v>BU</v>
          </cell>
        </row>
        <row r="74">
          <cell r="L74">
            <v>74</v>
          </cell>
          <cell r="M74" t="str">
            <v>BV</v>
          </cell>
        </row>
        <row r="75">
          <cell r="L75">
            <v>75</v>
          </cell>
          <cell r="M75" t="str">
            <v>BW</v>
          </cell>
        </row>
        <row r="76">
          <cell r="L76">
            <v>76</v>
          </cell>
          <cell r="M76" t="str">
            <v>BX</v>
          </cell>
        </row>
        <row r="77">
          <cell r="L77">
            <v>77</v>
          </cell>
          <cell r="M77" t="str">
            <v>BY</v>
          </cell>
        </row>
        <row r="78">
          <cell r="L78">
            <v>78</v>
          </cell>
          <cell r="M78" t="str">
            <v>BZ</v>
          </cell>
        </row>
        <row r="79">
          <cell r="L79">
            <v>79</v>
          </cell>
          <cell r="M79" t="str">
            <v>CA</v>
          </cell>
        </row>
        <row r="80">
          <cell r="L80">
            <v>80</v>
          </cell>
          <cell r="M80" t="str">
            <v>CB</v>
          </cell>
        </row>
        <row r="81">
          <cell r="L81">
            <v>81</v>
          </cell>
          <cell r="M81" t="str">
            <v>CC</v>
          </cell>
        </row>
        <row r="82">
          <cell r="L82">
            <v>82</v>
          </cell>
          <cell r="M82" t="str">
            <v>CD</v>
          </cell>
        </row>
        <row r="83">
          <cell r="L83">
            <v>83</v>
          </cell>
          <cell r="M83" t="str">
            <v>CE</v>
          </cell>
        </row>
        <row r="84">
          <cell r="L84">
            <v>84</v>
          </cell>
          <cell r="M84" t="str">
            <v>CF</v>
          </cell>
        </row>
        <row r="85">
          <cell r="L85">
            <v>85</v>
          </cell>
          <cell r="M85" t="str">
            <v>CG</v>
          </cell>
        </row>
        <row r="86">
          <cell r="L86">
            <v>86</v>
          </cell>
          <cell r="M86" t="str">
            <v>CH</v>
          </cell>
        </row>
        <row r="87">
          <cell r="L87">
            <v>87</v>
          </cell>
          <cell r="M87" t="str">
            <v>CI</v>
          </cell>
        </row>
        <row r="88">
          <cell r="L88">
            <v>88</v>
          </cell>
          <cell r="M88" t="str">
            <v>CJ</v>
          </cell>
        </row>
        <row r="89">
          <cell r="L89">
            <v>89</v>
          </cell>
          <cell r="M89" t="str">
            <v>CK</v>
          </cell>
        </row>
        <row r="90">
          <cell r="L90">
            <v>90</v>
          </cell>
          <cell r="M90" t="str">
            <v>CL</v>
          </cell>
        </row>
        <row r="91">
          <cell r="L91">
            <v>91</v>
          </cell>
          <cell r="M91" t="str">
            <v>CM</v>
          </cell>
        </row>
        <row r="92">
          <cell r="L92">
            <v>92</v>
          </cell>
          <cell r="M92" t="str">
            <v>CN</v>
          </cell>
        </row>
        <row r="93">
          <cell r="L93">
            <v>93</v>
          </cell>
          <cell r="M93" t="str">
            <v>CO</v>
          </cell>
        </row>
        <row r="94">
          <cell r="L94">
            <v>94</v>
          </cell>
          <cell r="M94" t="str">
            <v>CP</v>
          </cell>
        </row>
        <row r="95">
          <cell r="L95">
            <v>95</v>
          </cell>
          <cell r="M95" t="str">
            <v>CQ</v>
          </cell>
        </row>
        <row r="96">
          <cell r="L96">
            <v>96</v>
          </cell>
          <cell r="M96" t="str">
            <v>CR</v>
          </cell>
        </row>
        <row r="97">
          <cell r="L97">
            <v>97</v>
          </cell>
          <cell r="M97" t="str">
            <v>CS</v>
          </cell>
        </row>
        <row r="98">
          <cell r="L98">
            <v>98</v>
          </cell>
          <cell r="M98" t="str">
            <v>CT</v>
          </cell>
        </row>
        <row r="99">
          <cell r="L99">
            <v>99</v>
          </cell>
          <cell r="M99" t="str">
            <v>CU</v>
          </cell>
        </row>
        <row r="100">
          <cell r="L100">
            <v>0</v>
          </cell>
          <cell r="M100" t="str">
            <v>ZZ</v>
          </cell>
        </row>
      </sheetData>
      <sheetData sheetId="3">
        <row r="3">
          <cell r="A3" t="str">
            <v>Index</v>
          </cell>
          <cell r="B3" t="str">
            <v>UACode</v>
          </cell>
          <cell r="C3" t="str">
            <v>UAName</v>
          </cell>
        </row>
        <row r="4">
          <cell r="A4">
            <v>1</v>
          </cell>
          <cell r="B4">
            <v>0</v>
          </cell>
          <cell r="C4" t="str">
            <v>Please select your authority here</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Borough Council</v>
          </cell>
        </row>
        <row r="26">
          <cell r="A26">
            <v>23</v>
          </cell>
          <cell r="B26">
            <v>552</v>
          </cell>
          <cell r="C26" t="str">
            <v>Cardiff County Council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Page"/>
      <sheetName val="Page1"/>
      <sheetName val="Page2"/>
      <sheetName val="Narrative"/>
      <sheetName val="Comments"/>
      <sheetName val="Survey Response Burden"/>
      <sheetName val="Transfer"/>
      <sheetName val="Details"/>
    </sheetNames>
    <sheetDataSet>
      <sheetData sheetId="7">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row r="27">
          <cell r="A27">
            <v>24</v>
          </cell>
          <cell r="B27">
            <v>562</v>
          </cell>
          <cell r="C27" t="str">
            <v>Dyfed Powys Police Authority</v>
          </cell>
        </row>
        <row r="28">
          <cell r="A28">
            <v>25</v>
          </cell>
          <cell r="B28">
            <v>564</v>
          </cell>
          <cell r="C28" t="str">
            <v>Gwent Police Authority</v>
          </cell>
        </row>
        <row r="29">
          <cell r="A29">
            <v>26</v>
          </cell>
          <cell r="B29">
            <v>566</v>
          </cell>
          <cell r="C29" t="str">
            <v>North Wales Police Authority</v>
          </cell>
        </row>
        <row r="30">
          <cell r="A30">
            <v>27</v>
          </cell>
          <cell r="B30">
            <v>568</v>
          </cell>
          <cell r="C30" t="str">
            <v>South Wales Police Authority</v>
          </cell>
        </row>
        <row r="31">
          <cell r="A31">
            <v>28</v>
          </cell>
          <cell r="B31">
            <v>572</v>
          </cell>
          <cell r="C31" t="str">
            <v>Mid and West Wales Fire Authority</v>
          </cell>
        </row>
        <row r="32">
          <cell r="A32">
            <v>29</v>
          </cell>
          <cell r="B32">
            <v>574</v>
          </cell>
          <cell r="C32" t="str">
            <v>North Wales Fire Authority</v>
          </cell>
        </row>
        <row r="33">
          <cell r="A33">
            <v>30</v>
          </cell>
          <cell r="B33">
            <v>576</v>
          </cell>
          <cell r="C33" t="str">
            <v>South Wales Fire Authority</v>
          </cell>
        </row>
        <row r="34">
          <cell r="A34">
            <v>31</v>
          </cell>
          <cell r="B34">
            <v>582</v>
          </cell>
          <cell r="C34" t="str">
            <v>Brecon Beacons National Park Authority</v>
          </cell>
        </row>
        <row r="35">
          <cell r="A35">
            <v>32</v>
          </cell>
          <cell r="B35">
            <v>584</v>
          </cell>
          <cell r="C35" t="str">
            <v>Pembrokeshire Coast  National Park Authority</v>
          </cell>
        </row>
        <row r="36">
          <cell r="A36">
            <v>33</v>
          </cell>
          <cell r="B36">
            <v>586</v>
          </cell>
          <cell r="C36" t="str">
            <v>Snowdonia National Park Authority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PartsAtoD"/>
      <sheetName val="PartsEandF"/>
      <sheetName val="PartG"/>
      <sheetName val="PartH"/>
      <sheetName val="Validations"/>
      <sheetName val="LineChecks"/>
      <sheetName val="Comments"/>
      <sheetName val="Survey Response Burden"/>
      <sheetName val="ValidationData"/>
      <sheetName val="Transfer"/>
      <sheetName val="AuthDetails"/>
      <sheetName val="Translate"/>
      <sheetName val="Text"/>
      <sheetName val="Data"/>
    </sheetNames>
    <sheetDataSet>
      <sheetData sheetId="12">
        <row r="3">
          <cell r="A3" t="str">
            <v>Total receipts
</v>
          </cell>
          <cell r="B3" t="str">
            <v> (COR 1-2, column 13)</v>
          </cell>
          <cell r="C3" t="str">
            <v>Cyfanswm derbyniadau</v>
          </cell>
          <cell r="D3" t="str">
            <v> (COR 1-2, colofn 13)</v>
          </cell>
        </row>
        <row r="4">
          <cell r="A4" t="str">
            <v>Total expenditure</v>
          </cell>
          <cell r="B4" t="str">
            <v> (COR 1-2, column 9)</v>
          </cell>
          <cell r="C4" t="str">
            <v>Cyfanswm gwariant</v>
          </cell>
          <cell r="D4" t="str">
            <v> (COR 1-2, colofn 9)</v>
          </cell>
        </row>
        <row r="5">
          <cell r="A5" t="str">
            <v>Total in-year capital receipts - HRA</v>
          </cell>
          <cell r="B5" t="str">
            <v> (COR1-2, line 24, column 13)</v>
          </cell>
          <cell r="C5" t="str">
            <v>Cyfanswm derbyniadau cyfalaf yn ystod y flwyddyn - HRA</v>
          </cell>
          <cell r="D5" t="str">
            <v> (COR1-2, llinell 24, colofn 13)</v>
          </cell>
        </row>
        <row r="6">
          <cell r="A6" t="str">
            <v>Total in-year capital receipts non HRA</v>
          </cell>
          <cell r="B6" t="str">
            <v> (COR1-2, line 66 minus line 24, column 13)</v>
          </cell>
          <cell r="C6" t="str">
            <v>Cyfanswm derbyniadau cyfalaf yn ystod y flwyddyn, ddim HRA</v>
          </cell>
          <cell r="D6" t="str">
            <v> (COR1-2, llinell 66 tynnu llinell 24, colofn 13)</v>
          </cell>
        </row>
        <row r="7">
          <cell r="A7" t="str">
            <v>Total capital expenditure</v>
          </cell>
          <cell r="B7" t="str">
            <v> (COR4, line 15, column 3)</v>
          </cell>
          <cell r="C7" t="str">
            <v>Cyfanswm gwariant cyfalaf</v>
          </cell>
          <cell r="D7" t="str">
            <v> (COR4, llinell 15, colofn 3)</v>
          </cell>
        </row>
        <row r="8">
          <cell r="A8" t="str">
            <v>Total expenditure treated as capital expenditure by virtue of a section 16(2)(b) direction</v>
          </cell>
          <cell r="B8" t="str">
            <v> (cyfanswm column 4, lines 1 to 11)</v>
          </cell>
          <cell r="C8" t="str">
            <v>Cyfanswm y gwariant a gaiff ei drin fel gwariant cyfalaf yn rhinwedd cyfarwyddyd adran 16(2)(b)</v>
          </cell>
          <cell r="D8" t="str">
            <v> (cyfanswm colofn 4, llinellau 1 i 11)</v>
          </cell>
        </row>
        <row r="9">
          <cell r="A9" t="str">
            <v>Total expenditure and other transactions</v>
          </cell>
          <cell r="B9" t="str">
            <v> (cyfanswm lines 12 to 14, column 3)</v>
          </cell>
          <cell r="C9" t="str">
            <v>Cyfanswm gwariant a thrafodiadau eraill</v>
          </cell>
          <cell r="D9" t="str">
            <v> (cyfanswm llinellau 12 i 14, colofn 3)</v>
          </cell>
        </row>
        <row r="10">
          <cell r="A10" t="str">
            <v>Total amount due in year</v>
          </cell>
          <cell r="B10" t="str">
            <v> (line 1+line 2):</v>
          </cell>
          <cell r="C10" t="str">
            <v>Y cyfanswm sy'n ddyledus yn ystod y flwyddyn</v>
          </cell>
          <cell r="D10" t="str">
            <v> (llinell 1+llinell 2):</v>
          </cell>
        </row>
        <row r="11">
          <cell r="A11" t="str">
            <v>NDR collection rate  (%)</v>
          </cell>
          <cell r="B11" t="str">
            <v> (line 11 / line 10.5 x 100)</v>
          </cell>
          <cell r="C11" t="str">
            <v>Cyfradd casglu ardrethi annomestig (%)</v>
          </cell>
          <cell r="D11" t="str">
            <v> (llinell 11 / llinell 10.5 x 100)</v>
          </cell>
        </row>
        <row r="12">
          <cell r="A12" t="str">
            <v>Transport</v>
          </cell>
          <cell r="B12" t="str">
            <v> (line 15)</v>
          </cell>
          <cell r="C12" t="str">
            <v>Trafnidiaeth</v>
          </cell>
          <cell r="D12" t="str">
            <v> (llinell 15)</v>
          </cell>
        </row>
        <row r="13">
          <cell r="A13" t="str">
            <v>Capital expenditure resourced by means of credit</v>
          </cell>
          <cell r="B13" t="str">
            <v> (line 30 plus line 31)</v>
          </cell>
          <cell r="C13" t="str">
            <v>Gwariant cyfalaf wedi'i gyllido gan gredyd</v>
          </cell>
          <cell r="D13" t="str">
            <v> (llinell 30+llinell 31)</v>
          </cell>
        </row>
        <row r="14">
          <cell r="A14" t="str">
            <v>Capital Financing Requirement as at 31 March</v>
          </cell>
          <cell r="B14" t="str">
            <v> (line 33 plus line 36)</v>
          </cell>
          <cell r="C14" t="str">
            <v>Gofyniad Cyllido Cyfalaf fel yr oedd ar 31 Mawrth</v>
          </cell>
          <cell r="D14" t="str">
            <v> (llinell 33 plws llinell 36)</v>
          </cell>
        </row>
        <row r="15">
          <cell r="A15" t="str">
            <v>Change in Capital Financing Requirement</v>
          </cell>
          <cell r="B15" t="str">
            <v> (line 34 less line 35)</v>
          </cell>
          <cell r="C15" t="str">
            <v>Newid yn y Gofyniad Cyllido Cyfalaf</v>
          </cell>
          <cell r="D15" t="str">
            <v> (llinell 34 wedi tynnu llinell 35)</v>
          </cell>
        </row>
        <row r="16">
          <cell r="A16" t="str">
            <v>Line 4 as a % of Total amount due:</v>
          </cell>
          <cell r="B16" t="str">
            <v> (line 4 / line 3 x 100)</v>
          </cell>
          <cell r="C16" t="str">
            <v>Llinell 4 fel % o'r cyfanswm sy'n ddyledus:</v>
          </cell>
          <cell r="D16" t="str">
            <v> (llinell 4 / llinell 3 x 100)</v>
          </cell>
        </row>
        <row r="17">
          <cell r="A17" t="str">
            <v>Libraries, culture and heritage</v>
          </cell>
          <cell r="B17" t="str">
            <v> (line 40)</v>
          </cell>
          <cell r="C17" t="str">
            <v>Llyfrgelloedd, diwylliant a threftadaeth</v>
          </cell>
          <cell r="D17" t="str">
            <v> (llinell 40)</v>
          </cell>
        </row>
        <row r="18">
          <cell r="A18" t="str">
            <v>Agriculture and fisheries</v>
          </cell>
          <cell r="B18" t="str">
            <v> (line 44)</v>
          </cell>
          <cell r="C18" t="str">
            <v>Amaethyddiaeth a physgodfeydd</v>
          </cell>
          <cell r="D18" t="str">
            <v> (llinell 44)</v>
          </cell>
        </row>
        <row r="19">
          <cell r="A19" t="str">
            <v>Sport and recreation</v>
          </cell>
          <cell r="B19" t="str">
            <v> (line 48)</v>
          </cell>
          <cell r="C19" t="str">
            <v>Chwaraeon a hamdden</v>
          </cell>
          <cell r="D19" t="str">
            <v> (llinell 48)</v>
          </cell>
        </row>
        <row r="20">
          <cell r="A20" t="str">
            <v>Education</v>
          </cell>
          <cell r="B20" t="str">
            <v> (line 6)</v>
          </cell>
          <cell r="C20" t="str">
            <v>Addysg</v>
          </cell>
          <cell r="D20" t="str">
            <v> (llinell 6)</v>
          </cell>
        </row>
        <row r="21">
          <cell r="A21" t="str">
            <v>Other environmental services</v>
          </cell>
          <cell r="B21" t="str">
            <v> (line 60)</v>
          </cell>
          <cell r="C21" t="str">
            <v>Gwasanaethau amgylcheddol eraill</v>
          </cell>
          <cell r="D21" t="str">
            <v> (llinell 60)</v>
          </cell>
        </row>
        <row r="22">
          <cell r="A22" t="str">
            <v>Fire and rescue service</v>
          </cell>
          <cell r="B22" t="str">
            <v> (line 61)</v>
          </cell>
          <cell r="C22" t="str">
            <v>Gwasanaeth tân ac achub</v>
          </cell>
          <cell r="D22" t="str">
            <v> (llinell 61)</v>
          </cell>
        </row>
        <row r="23">
          <cell r="A23" t="str">
            <v>Police service</v>
          </cell>
          <cell r="B23" t="str">
            <v> (line 62)</v>
          </cell>
          <cell r="C23" t="str">
            <v>Gwasanaeth yr heddlu</v>
          </cell>
          <cell r="D23" t="str">
            <v> (llinell 62)</v>
          </cell>
        </row>
        <row r="24">
          <cell r="A24" t="str">
            <v>Courts</v>
          </cell>
          <cell r="B24" t="str">
            <v> (line 63)</v>
          </cell>
          <cell r="C24" t="str">
            <v>Llysoedd</v>
          </cell>
          <cell r="D24" t="str">
            <v> (llinell 63)</v>
          </cell>
        </row>
        <row r="25">
          <cell r="A25" t="str">
            <v>Social services</v>
          </cell>
          <cell r="B25" t="str">
            <v> (line 7)</v>
          </cell>
          <cell r="C25" t="str">
            <v>Gwasanaethau cymdeithasol</v>
          </cell>
          <cell r="D25" t="str">
            <v> (llinell 7)</v>
          </cell>
        </row>
        <row r="26">
          <cell r="A26" t="str">
            <v>Total expenditure / receipts (accruals)</v>
          </cell>
          <cell r="B26" t="str">
            <v> (lines 1 to 11)</v>
          </cell>
          <cell r="C26" t="str">
            <v>Cyfanswm gwariant / derbyniadau (croniadau)</v>
          </cell>
          <cell r="D26" t="str">
            <v> (llinellau 1 i 11)</v>
          </cell>
        </row>
        <row r="27">
          <cell r="A27" t="str">
            <v>Total education</v>
          </cell>
          <cell r="B27" t="str">
            <v> (lines 1.1 to 5)</v>
          </cell>
          <cell r="C27" t="str">
            <v>Cyfanswm addysg</v>
          </cell>
          <cell r="D27" t="str">
            <v> (llinellau 1.1 i 5)</v>
          </cell>
        </row>
        <row r="28">
          <cell r="A28" t="str">
            <v>Total other central services to the public</v>
          </cell>
          <cell r="B28" t="str">
            <v> (lines 10 to 14)</v>
          </cell>
          <cell r="C28" t="str">
            <v>Cyfanswm gwasanaethau canolog eraill i'r cyhoedd</v>
          </cell>
          <cell r="D28" t="str">
            <v> (llinellau 10 i 14)</v>
          </cell>
        </row>
        <row r="29">
          <cell r="A29" t="str">
            <v>Total Housing Revenue Account</v>
          </cell>
          <cell r="B29" t="str">
            <v> (lines 16 to 23)</v>
          </cell>
          <cell r="C29" t="str">
            <v>Cyfanswm Cyfrif Refeniw Tai</v>
          </cell>
          <cell r="D29" t="str">
            <v> (llinellau 16 i 23)</v>
          </cell>
        </row>
        <row r="30">
          <cell r="A30" t="str">
            <v>Specification of other grants</v>
          </cell>
          <cell r="B30" t="str">
            <v> (lines 198, 298, 398, 498, 598 &amp; 698)</v>
          </cell>
          <cell r="C30" t="str">
            <v>Manylion grantiau eraill</v>
          </cell>
          <cell r="D30" t="str">
            <v> (llinellau 198, 298, 398, 498, 598 a 698)</v>
          </cell>
        </row>
        <row r="31">
          <cell r="A31" t="str">
            <v>Total in-year capital receipts</v>
          </cell>
          <cell r="B31" t="str">
            <v> (lines 20 and 21)</v>
          </cell>
          <cell r="C31" t="str">
            <v>Cyfanswm derbyniadau cyfalaf yn ystod y flwyddyn</v>
          </cell>
          <cell r="D31" t="str">
            <v> (llinellau 20 a 21)</v>
          </cell>
        </row>
        <row r="32">
          <cell r="A32" t="str">
            <v>Total housing</v>
          </cell>
          <cell r="B32" t="str">
            <v> (lines 24+32+35)</v>
          </cell>
          <cell r="C32" t="str">
            <v>Cyfanswm tai</v>
          </cell>
          <cell r="D32" t="str">
            <v> (llinellau 24+32+35)</v>
          </cell>
        </row>
        <row r="33">
          <cell r="A33" t="str">
            <v>Total council fund housing</v>
          </cell>
          <cell r="B33" t="str">
            <v> (lines 25 to 31)</v>
          </cell>
          <cell r="C33" t="str">
            <v>Cyfanswm tai cronfa'r cyngor</v>
          </cell>
          <cell r="D33" t="str">
            <v> (llinellau 25 i 31)</v>
          </cell>
        </row>
        <row r="34">
          <cell r="A34" t="str">
            <v>Borrowing and credit arrangements that attract central government support</v>
          </cell>
          <cell r="B34" t="str">
            <v> (Lines 30.1 and 30.2)</v>
          </cell>
          <cell r="C34" t="str">
            <v>Trefniadau benthyca a chredyd sy'n denu cymorth y llywodraeth ganolog</v>
          </cell>
          <cell r="D34" t="str">
            <v> (llinellau 30.1 a 30.2)</v>
          </cell>
        </row>
        <row r="35">
          <cell r="A35" t="str">
            <v>Other borrowing and credit arrangements</v>
          </cell>
          <cell r="B35" t="str">
            <v> (Lines 31.1 and 31.2)</v>
          </cell>
          <cell r="C35" t="str">
            <v>Trefniadau benthyca a chredyd eraill</v>
          </cell>
          <cell r="D35" t="str">
            <v> (Llinellau 31.1 a 31.2)</v>
          </cell>
        </row>
        <row r="36">
          <cell r="A36" t="str">
            <v>Total housing / SDA Act advances</v>
          </cell>
          <cell r="B36" t="str">
            <v> (lines 33 and 34)</v>
          </cell>
          <cell r="C36" t="str">
            <v>Cyfanswm blaensymiau tai / Deddf Caffael Anheddau Bychain</v>
          </cell>
          <cell r="D36" t="str">
            <v> (llinellau 33 a 34)</v>
          </cell>
        </row>
        <row r="37">
          <cell r="A37" t="str">
            <v>Total libraries, culture and heritage</v>
          </cell>
          <cell r="B37" t="str">
            <v> (lines 37 to 39)</v>
          </cell>
          <cell r="C37" t="str">
            <v>Cyfanswm llyfrgelloedd, diwylliant a threftadaeth</v>
          </cell>
          <cell r="D37" t="str">
            <v> (llinellau 37 i 39)</v>
          </cell>
        </row>
        <row r="38">
          <cell r="A38" t="str">
            <v>Total agriculture and fisheries</v>
          </cell>
          <cell r="B38" t="str">
            <v> (lines 41 to 43)</v>
          </cell>
          <cell r="C38" t="str">
            <v>Cyfanswm amaethyddiaeth a physgodfeydd</v>
          </cell>
          <cell r="D38" t="str">
            <v> (llinellau 41 i 43)</v>
          </cell>
        </row>
        <row r="39">
          <cell r="A39" t="str">
            <v>Total sport and recreation</v>
          </cell>
          <cell r="B39" t="str">
            <v> (lines 46 and 47)</v>
          </cell>
          <cell r="C39" t="str">
            <v>Cyfanswm chwaraeon a hamdden</v>
          </cell>
          <cell r="D39" t="str">
            <v> (llinellau 46 a 47)</v>
          </cell>
        </row>
        <row r="40">
          <cell r="A40" t="str">
            <v>Total other environmental services</v>
          </cell>
          <cell r="B40" t="str">
            <v> (lines 49 to 59)</v>
          </cell>
          <cell r="C40" t="str">
            <v>Cyfanswm gwasanaethau amgylcheddol eraill</v>
          </cell>
          <cell r="D40" t="str">
            <v> (llinellau 49 i 59)</v>
          </cell>
        </row>
        <row r="41">
          <cell r="A41" t="str">
            <v>Capital grants and contributions from other sources</v>
          </cell>
          <cell r="B41" t="str">
            <v> (lines 50 to 52)</v>
          </cell>
          <cell r="C41" t="str">
            <v>Grantiau cyfalaf a chyfraniadau o ffynonellau eraill</v>
          </cell>
          <cell r="D41" t="str">
            <v> (llinellau 50 i 52)</v>
          </cell>
        </row>
        <row r="42">
          <cell r="A42" t="str">
            <v>Total all services</v>
          </cell>
          <cell r="B42" t="str">
            <v> (lines 6+7+15+36+40+44+48+60+65)</v>
          </cell>
          <cell r="C42" t="str">
            <v>Cyfanswm pob gwasanaeth</v>
          </cell>
          <cell r="D42" t="str">
            <v> (llinellau 6+7+15+36+40+44+48+60+65)</v>
          </cell>
        </row>
        <row r="43">
          <cell r="A43" t="str">
            <v>Total law, order and protective services</v>
          </cell>
          <cell r="B43" t="str">
            <v> (lines 61 to 63)</v>
          </cell>
          <cell r="C43" t="str">
            <v>Cyfanswm cyfraith, trefn a gwasanaethau diogelu</v>
          </cell>
          <cell r="D43" t="str">
            <v> (llinellau 61 i 63)</v>
          </cell>
        </row>
        <row r="44">
          <cell r="A44" t="str">
            <v>Total transport</v>
          </cell>
          <cell r="B44" t="str">
            <v> (lines 8 to 14)</v>
          </cell>
          <cell r="C44" t="str">
            <v>Cyfanswm trafnidiaeth (llinellau 8 i 14)</v>
          </cell>
          <cell r="D44" t="str">
            <v> (llinell 8 I 14)</v>
          </cell>
        </row>
        <row r="45">
          <cell r="A45" t="str">
            <v>Total roads new construction and maintenance, street lighting and road safety </v>
          </cell>
          <cell r="B45" t="str">
            <v> (lines 8.1 to 8.7)</v>
          </cell>
          <cell r="C45" t="str">
            <v>Cyfanswm adeiladu ffyrdd newydd a gwella ffyrdd, goleuadau stryd a diogelwch ar y ffyrdd</v>
          </cell>
          <cell r="D45" t="str">
            <v> (llinellau 8.1 i 8.7)</v>
          </cell>
        </row>
        <row r="46">
          <cell r="A46" t="str">
            <v>Arrears B/F at 2015-16</v>
          </cell>
          <cell r="B46" t="str">
            <v> (row 1, col. 1)</v>
          </cell>
          <cell r="C46" t="str">
            <v>ôl-ddyledion wedi eu dwyn ymlaen yn 2015-16</v>
          </cell>
          <cell r="D46" t="str">
            <v> (rhes 1, colofn 1)</v>
          </cell>
        </row>
        <row r="47">
          <cell r="A47" t="str">
            <v>Debit for the year</v>
          </cell>
          <cell r="B47" t="str">
            <v> (row 2, col. 2)</v>
          </cell>
          <cell r="C47" t="str">
            <v>Cyfanswm y debyd ar gyfer y flwyddyn</v>
          </cell>
          <cell r="D47" t="str">
            <v> (rhes 2, colofn 2)</v>
          </cell>
        </row>
        <row r="48">
          <cell r="A48" t="str">
            <v>Total amount due</v>
          </cell>
          <cell r="B48" t="str">
            <v> (row 3, col. 1)</v>
          </cell>
          <cell r="C48" t="str">
            <v>Y cyfanswm sy'n ddyledus</v>
          </cell>
          <cell r="D48" t="str">
            <v> (rhes 3, colofn 1)</v>
          </cell>
        </row>
        <row r="49">
          <cell r="A49" t="str">
            <v>Total amount due</v>
          </cell>
          <cell r="B49" t="str">
            <v> (row 3, col. 2)</v>
          </cell>
          <cell r="C49" t="str">
            <v>Y cyfanswm sy'n ddyledus</v>
          </cell>
          <cell r="D49" t="str">
            <v> (rhes 3, colofn 2)</v>
          </cell>
        </row>
        <row r="50">
          <cell r="A50" t="str">
            <v>Received</v>
          </cell>
          <cell r="B50" t="str">
            <v> (row 4, col. 1)</v>
          </cell>
          <cell r="C50" t="str">
            <v>Y swm a gafwyd</v>
          </cell>
          <cell r="D50" t="str">
            <v> (rhes 4, colofn 1)</v>
          </cell>
        </row>
        <row r="51">
          <cell r="A51" t="str">
            <v>Received</v>
          </cell>
          <cell r="B51" t="str">
            <v> (row 4, col. 2)</v>
          </cell>
          <cell r="C51" t="str">
            <v>Y swm a gafwyd</v>
          </cell>
          <cell r="D51" t="str">
            <v> (rhes 4, colofn 2)</v>
          </cell>
        </row>
        <row r="52">
          <cell r="A52" t="str">
            <v>Arrears O/S, 2014-15</v>
          </cell>
          <cell r="B52" t="str">
            <v> (row 6, cols. 1 and 2)</v>
          </cell>
          <cell r="C52" t="str">
            <v>Ôl-ddyledion heb eu casglu, 2014-15</v>
          </cell>
          <cell r="D52" t="str">
            <v> (rhes 6, colofnau 1 a 2)</v>
          </cell>
        </row>
        <row r="53">
          <cell r="A53" t="str">
            <v>Amount originally budgeted</v>
          </cell>
          <cell r="B53" t="str">
            <v> (row 7)</v>
          </cell>
          <cell r="C53" t="str">
            <v>Y swm a nodwyd yn y gyllideb yn wreiddiol</v>
          </cell>
          <cell r="D53" t="str">
            <v> (rhes 7)</v>
          </cell>
        </row>
        <row r="54">
          <cell r="A54" t="str">
            <v>Total discounts</v>
          </cell>
          <cell r="B54" t="str">
            <v>( G2 + G4 + G6 + G8 + G10 ) ( gweler nodyn 11 )</v>
          </cell>
          <cell r="C54" t="str">
            <v>Cyfanswm disgowntiau</v>
          </cell>
        </row>
        <row r="55">
          <cell r="A55" t="str">
            <v>Adjustments</v>
          </cell>
          <cell r="B55" t="str">
            <v>Addasiadau</v>
          </cell>
          <cell r="C55" t="str">
            <v/>
          </cell>
        </row>
        <row r="56">
          <cell r="A56" t="str">
            <v>Adult Community Learning (formerly Community learning)</v>
          </cell>
          <cell r="B56" t="str">
            <v>Dysgu Cymunedol i Oedolion (Dysgu Cymunedol yn flaenorol)</v>
          </cell>
          <cell r="C56" t="str">
            <v/>
          </cell>
        </row>
        <row r="57">
          <cell r="A57" t="str">
            <v>Agriculture and fisheries services</v>
          </cell>
          <cell r="B57" t="str">
            <v>Gwasanaethau amaethyddiaeth a physgodfeydd</v>
          </cell>
          <cell r="C57" t="str">
            <v/>
          </cell>
        </row>
        <row r="58">
          <cell r="A58" t="str">
            <v>Any queries on completion of the form or spreadsheet should be directed to Frank Kelly or Anthony Newby via telephone or e-mail, as detailed below.</v>
          </cell>
          <cell r="B58" t="str">
            <v>Dylid cyfeirio pob ymholiad ynghylch llenwi'r ffurflen neu'r daenlen at Frank Kelly neu Anthony Newby, dros y ffôn neu drwy e-bost, yn unol â'r manylion isod.</v>
          </cell>
          <cell r="C58" t="str">
            <v/>
          </cell>
        </row>
        <row r="59">
          <cell r="A59" t="str">
            <v>Appropriations to(+) / from(-) Accumulated Absences Account</v>
          </cell>
          <cell r="B59" t="str">
            <v>Dyraniadau i(+) / o(-) Gyfrif Absenoldebau Cronnus</v>
          </cell>
          <cell r="C59" t="str">
            <v/>
          </cell>
        </row>
        <row r="60">
          <cell r="A60" t="str">
            <v>Appropriations to(+) / from(-) earmarked financial reserves (excluding schools' financial reserves)</v>
          </cell>
          <cell r="B60" t="str">
            <v>Dyraniadau i(+) / o(-) gronfeydd wrth gefn wedi'u clustnodi (ac eithrio cronfeydd wrth gefn ysgolion)</v>
          </cell>
          <cell r="C60" t="str">
            <v/>
          </cell>
        </row>
        <row r="61">
          <cell r="A61" t="str">
            <v>Appropriations to(+) / from(-) financial instruments adjustment account</v>
          </cell>
          <cell r="B61" t="str">
            <v>Dyraniadau i(+) / o(-) gyfrif addasu offerynnau ariannol</v>
          </cell>
          <cell r="C61" t="str">
            <v/>
          </cell>
        </row>
        <row r="62">
          <cell r="A62" t="str">
            <v>Appropriations to(+) / from(-) unallocated financial reserves</v>
          </cell>
          <cell r="B62" t="str">
            <v>Dyraniadau i(+) / o(-) gronfeydd wrth gefn heb eu clustnodi</v>
          </cell>
          <cell r="C62" t="str">
            <v/>
          </cell>
        </row>
        <row r="63">
          <cell r="A63" t="str">
            <v>Appropriations to(+) / from(-) unequal pay back pay account</v>
          </cell>
          <cell r="B63" t="str">
            <v>Dyraniadau i(+) / o(-) gyfrif ôl-dalu tâl anghyfartal</v>
          </cell>
          <cell r="C63" t="str">
            <v/>
          </cell>
        </row>
        <row r="64">
          <cell r="A64" t="str">
            <v>Appropriations to(+)/ from(-) financial instruments adjustment account</v>
          </cell>
          <cell r="B64" t="str">
            <v>Dyraniadau i(+) / o(-) gyfrif addasu offerynnau ariannol</v>
          </cell>
          <cell r="C64" t="str">
            <v/>
          </cell>
        </row>
        <row r="65">
          <cell r="A65" t="str">
            <v>Asylum seekers grant</v>
          </cell>
          <cell r="B65" t="str">
            <v>Grant ceiswyr lloches</v>
          </cell>
          <cell r="C65" t="str">
            <v/>
          </cell>
        </row>
        <row r="66">
          <cell r="A66" t="str">
            <v>At 1 April</v>
          </cell>
          <cell r="B66" t="str">
            <v>Ar 1 Ebrill</v>
          </cell>
          <cell r="C66" t="str">
            <v/>
          </cell>
        </row>
        <row r="67">
          <cell r="A67" t="str">
            <v>At 31 March</v>
          </cell>
          <cell r="B67" t="str">
            <v>Ar 31 Mawrth</v>
          </cell>
          <cell r="C67" t="str">
            <v/>
          </cell>
        </row>
        <row r="68">
          <cell r="A68" t="str">
            <v>Autistic spectrum disorder (education)</v>
          </cell>
          <cell r="B68" t="str">
            <v>Anhwylder ar y sbectrwm awtistig (addysg)</v>
          </cell>
          <cell r="C68" t="str">
            <v/>
          </cell>
        </row>
        <row r="69">
          <cell r="A69" t="str">
            <v>Autistic spectrum disorder (social services)</v>
          </cell>
          <cell r="B69" t="str">
            <v>Anhwylder ar y sbectrwm awtistig (gwasanaethau cymdeithasol)</v>
          </cell>
          <cell r="C69" t="str">
            <v/>
          </cell>
        </row>
        <row r="70">
          <cell r="A70" t="str">
            <v>Autistic spectrum disorder grant (other)</v>
          </cell>
          <cell r="B70" t="str">
            <v>Anhwylder ar y sbectrwm awtistig (arall)</v>
          </cell>
          <cell r="C70" t="str">
            <v/>
          </cell>
        </row>
        <row r="71">
          <cell r="A71" t="str">
            <v>Big lottery fund</v>
          </cell>
          <cell r="B71" t="str">
            <v>Y Gronfa Loteri Fawr</v>
          </cell>
          <cell r="C71" t="str">
            <v/>
          </cell>
        </row>
        <row r="72">
          <cell r="A72" t="str">
            <v>Big lottery fund (education)</v>
          </cell>
          <cell r="B72" t="str">
            <v>Y Gronfa Loteri Fawr (addysg)</v>
          </cell>
          <cell r="C72" t="str">
            <v/>
          </cell>
        </row>
        <row r="73">
          <cell r="A73" t="str">
            <v>Big lottery fund (social services)</v>
          </cell>
          <cell r="B73" t="str">
            <v>Y Gronfa Loteroi Fawr (gwasanaethau cymdeithasol)</v>
          </cell>
          <cell r="C73" t="str">
            <v/>
          </cell>
        </row>
        <row r="74">
          <cell r="A74" t="str">
            <v>Budget requirement plus net discretionary NDR relief</v>
          </cell>
          <cell r="B74" t="str">
            <v>Gofyniad cyllidebol plws rhyddhad ardreth annomestig dewisol net</v>
          </cell>
          <cell r="C74" t="str">
            <v/>
          </cell>
        </row>
        <row r="75">
          <cell r="A75" t="str">
            <v>Budgeted net discretionary non-domestic rate (NDR) relief paid for by council fund</v>
          </cell>
          <cell r="B75" t="str">
            <v>Rhyddhad ardreth annomestig net wedi'i gyllidebu, a dalwyd o gronfa'r cyngor</v>
          </cell>
          <cell r="C75" t="str">
            <v/>
          </cell>
        </row>
        <row r="76">
          <cell r="A76" t="str">
            <v>Bus Revenue Support</v>
          </cell>
          <cell r="B76" t="str">
            <v>Cymorth Refeniw Bysiau</v>
          </cell>
          <cell r="C76" t="str">
            <v/>
          </cell>
        </row>
        <row r="77">
          <cell r="A77" t="str">
            <v>Bus Services Support Grant</v>
          </cell>
          <cell r="B77" t="str">
            <v>Grant Cymorth Gwasanaethau Bws</v>
          </cell>
          <cell r="C77" t="str">
            <v/>
          </cell>
        </row>
        <row r="78">
          <cell r="A78" t="str">
            <v>Capital charges relating to construction projects</v>
          </cell>
          <cell r="B78" t="str">
            <v>Taliadau cyfalaf yn ymwneud â phrosiectau adeiladu</v>
          </cell>
          <cell r="C78" t="str">
            <v/>
          </cell>
        </row>
        <row r="79">
          <cell r="A79" t="str">
            <v>Capital financing element within Private Finance Initiative (PFI) schemes</v>
          </cell>
          <cell r="B79" t="str">
            <v>Elfen cyllido cyfalaf cynlluniau Menter Cyllid Preifat (PFI)</v>
          </cell>
          <cell r="C79" t="str">
            <v/>
          </cell>
        </row>
        <row r="80">
          <cell r="A80" t="str">
            <v>Central services</v>
          </cell>
          <cell r="B80" t="str">
            <v>Gwasanaethau canolog</v>
          </cell>
          <cell r="C80" t="str">
            <v/>
          </cell>
        </row>
        <row r="81">
          <cell r="A81" t="str">
            <v>Change excluding transfers in</v>
          </cell>
          <cell r="B81" t="str">
            <v>Newid, ac eithrio trosglwyddiadau i mewn</v>
          </cell>
          <cell r="C81" t="str">
            <v/>
          </cell>
        </row>
        <row r="82">
          <cell r="A82" t="str">
            <v>Change in</v>
          </cell>
          <cell r="B82" t="str">
            <v>Newid, i mewn</v>
          </cell>
          <cell r="C82" t="str">
            <v/>
          </cell>
        </row>
        <row r="83">
          <cell r="A83" t="str">
            <v>Check net expenditure balances to zero</v>
          </cell>
          <cell r="B83" t="str">
            <v>Gwirio bod y gwariant net yn mantoli i sero</v>
          </cell>
          <cell r="C83" t="str">
            <v/>
          </cell>
        </row>
        <row r="84">
          <cell r="A84" t="str">
            <v>Communities First (education)</v>
          </cell>
          <cell r="B84" t="str">
            <v>Cymunedau yn Gyntaf (addysg)</v>
          </cell>
          <cell r="C84" t="str">
            <v/>
          </cell>
        </row>
        <row r="85">
          <cell r="A85" t="str">
            <v>Communities First (social services)</v>
          </cell>
          <cell r="B85" t="str">
            <v>Cymunedau yn Gyntaf (gwasanaethau cymdeithasol)</v>
          </cell>
          <cell r="C85" t="str">
            <v/>
          </cell>
        </row>
        <row r="86">
          <cell r="A86" t="str">
            <v>Community cohesion fund </v>
          </cell>
          <cell r="B86" t="str">
            <v>Cronfa cydlyniant cymunedol</v>
          </cell>
          <cell r="C86" t="str">
            <v/>
          </cell>
        </row>
        <row r="87">
          <cell r="A87" t="str">
            <v>Community development (county and county borough councils)</v>
          </cell>
          <cell r="B87" t="str">
            <v>Datblygu cymunedol (cynghorau sir a chynghorau bwrdeistref sirol)</v>
          </cell>
          <cell r="C87" t="str">
            <v/>
          </cell>
        </row>
        <row r="88">
          <cell r="A88" t="str">
            <v>Community fire safety (fire authorities only)</v>
          </cell>
          <cell r="B88" t="str">
            <v>Diogelwch tân cymunedol</v>
          </cell>
          <cell r="C88" t="str">
            <v/>
          </cell>
        </row>
        <row r="89">
          <cell r="A89" t="str">
            <v>Community focused schools</v>
          </cell>
          <cell r="B89" t="str">
            <v>Ysgolion bro</v>
          </cell>
          <cell r="C89" t="str">
            <v/>
          </cell>
        </row>
        <row r="90">
          <cell r="A90" t="str">
            <v>Community learning</v>
          </cell>
          <cell r="B90" t="str">
            <v>Dysgu cymunedol</v>
          </cell>
          <cell r="C90" t="str">
            <v/>
          </cell>
        </row>
        <row r="91">
          <cell r="A91" t="str">
            <v>Community purposes (housing)</v>
          </cell>
          <cell r="B91" t="str">
            <v>Dibenion cymunedol (tai)</v>
          </cell>
          <cell r="C91" t="str">
            <v/>
          </cell>
        </row>
        <row r="92">
          <cell r="A92" t="str">
            <v>Community purposes (other)</v>
          </cell>
          <cell r="B92" t="str">
            <v>Dibenion cymunedol (arall)</v>
          </cell>
          <cell r="C92" t="str">
            <v/>
          </cell>
        </row>
        <row r="93">
          <cell r="A93" t="str">
            <v>Community purposes (social services)</v>
          </cell>
          <cell r="B93" t="str">
            <v>Dibenion cymunedol (gwasanaethau cymdeithasol)</v>
          </cell>
          <cell r="C93" t="str">
            <v/>
          </cell>
        </row>
        <row r="94">
          <cell r="A94" t="str">
            <v>Community safety - crime reduction (excluding CCTV)</v>
          </cell>
          <cell r="B94" t="str">
            <v>Diogelwch cymunedol - gostwng troseddu (ac eithrio teledu cylch cyfyng)</v>
          </cell>
          <cell r="C94" t="str">
            <v/>
          </cell>
        </row>
        <row r="95">
          <cell r="A95" t="str">
            <v>Community safety - safety services</v>
          </cell>
          <cell r="B95" t="str">
            <v>Diogelwch cymunedol - gwasanaethau diogelwch</v>
          </cell>
          <cell r="C95" t="str">
            <v/>
          </cell>
        </row>
        <row r="96">
          <cell r="A96" t="str">
            <v>Conservation</v>
          </cell>
          <cell r="B96" t="str">
            <v>Cadwraeth</v>
          </cell>
          <cell r="C96" t="str">
            <v/>
          </cell>
        </row>
        <row r="97">
          <cell r="A97" t="str">
            <v>Contribution from(+) / to(-) HRA to(+) / from(-) council fund</v>
          </cell>
          <cell r="B97" t="str">
            <v>Cyfraniad o(+) / i(-) y Cyfrif Refeniw Tai (HRA) i(+) / o(-) gronfa'r cyngor</v>
          </cell>
          <cell r="C97" t="str">
            <v/>
          </cell>
        </row>
        <row r="98">
          <cell r="A98" t="str">
            <v>Contribution to(+) / from(-) the HRA (re items shared by the whole community)</v>
          </cell>
          <cell r="B98" t="str">
            <v>Cyfraniad i(+) / o(-) yr HRA (ar gyfer eitemau a rennir gan y gymuned gyfan) </v>
          </cell>
          <cell r="C98" t="str">
            <v/>
          </cell>
        </row>
        <row r="99">
          <cell r="A99" t="str">
            <v>Coroners' courts services</v>
          </cell>
          <cell r="B99" t="str">
            <v>Gwasanaethau llysoedd y crwneriaid</v>
          </cell>
          <cell r="C99" t="str">
            <v/>
          </cell>
        </row>
        <row r="100">
          <cell r="A100" t="str">
            <v>Corporate and democratic core costs</v>
          </cell>
          <cell r="B100" t="str">
            <v>Costau craidd democrataidd a chorfforaethol</v>
          </cell>
          <cell r="C100" t="str">
            <v/>
          </cell>
        </row>
        <row r="101">
          <cell r="A101" t="str">
            <v>Council tax collection</v>
          </cell>
          <cell r="B101" t="str">
            <v>Casglu'r dreth gyngor</v>
          </cell>
          <cell r="C101" t="str">
            <v/>
          </cell>
        </row>
        <row r="102">
          <cell r="A102" t="str">
            <v>Council tax reduction scheme (excluding that amount financed by RSG)</v>
          </cell>
          <cell r="B102" t="str">
            <v>Cynllun gostyngiadau'r dreth gyngor (ac eithrio'r swm a gaiff ei gyllido gan y GCR)</v>
          </cell>
          <cell r="C102" t="str">
            <v/>
          </cell>
        </row>
        <row r="103">
          <cell r="A103" t="str">
            <v>Council tax reduction scheme (including RSG element)</v>
          </cell>
          <cell r="B103" t="str">
            <v>Cynllun gostyngiadau'r dreth gyngor (gan gynnwys yr elfen Grant Cynnal Refeniw)</v>
          </cell>
          <cell r="C103" t="str">
            <v/>
          </cell>
        </row>
        <row r="104">
          <cell r="A104" t="str">
            <v>Council tax reduction scheme administration</v>
          </cell>
          <cell r="B104" t="str">
            <v>Gweinyddu cynllun gostyngiadau'r dreth gyngor</v>
          </cell>
          <cell r="C104" t="str">
            <v/>
          </cell>
        </row>
        <row r="105">
          <cell r="A105" t="str">
            <v>Council tax reduction scheme administration grant</v>
          </cell>
          <cell r="B105" t="str">
            <v>Grant gweinyddu cynllun gostyngiadau'r dreth gyngor</v>
          </cell>
          <cell r="C105" t="str">
            <v/>
          </cell>
        </row>
        <row r="106">
          <cell r="A106" t="str">
            <v>Countryside council for Wales</v>
          </cell>
          <cell r="B106" t="str">
            <v>Cyngor Cefn Gwlad Cymru</v>
          </cell>
          <cell r="C106" t="str">
            <v/>
          </cell>
        </row>
        <row r="107">
          <cell r="A107" t="str">
            <v>Crime reduction &amp; anti social behaviour fund</v>
          </cell>
          <cell r="B107" t="str">
            <v>Cronfa gostwng troseddu ac ymddygiad gwrthgymdeithasol</v>
          </cell>
          <cell r="C107" t="str">
            <v/>
          </cell>
        </row>
        <row r="108">
          <cell r="A108" t="str">
            <v>Culture and Heritage (including CyMAL Innovation and Development Grants)</v>
          </cell>
          <cell r="B108" t="str">
            <v>Diwyllliant a Threftadaeth (gan gynnwys Grantiau Arleosi a Datblygu CyMAL</v>
          </cell>
          <cell r="C108" t="str">
            <v/>
          </cell>
        </row>
        <row r="109">
          <cell r="A109" t="str">
            <v>Debt financing grants</v>
          </cell>
          <cell r="B109" t="str">
            <v>Grantiau cyllido dyledion</v>
          </cell>
          <cell r="C109" t="str">
            <v/>
          </cell>
        </row>
        <row r="110">
          <cell r="A110" t="str">
            <v>Dedicated security posts (police authorities only)</v>
          </cell>
          <cell r="B110" t="str">
            <v>Swyddi diogelwch dynodedig (awdurdodau'r heddlu yn unig)</v>
          </cell>
          <cell r="C110" t="str">
            <v/>
          </cell>
        </row>
        <row r="111">
          <cell r="A111" t="str">
            <v>Dedicated security posts (police only)</v>
          </cell>
          <cell r="B111" t="str">
            <v>Swyddi diogelwch dynodedig (yr heddlu yn unig)</v>
          </cell>
          <cell r="C111" t="str">
            <v/>
          </cell>
        </row>
        <row r="112">
          <cell r="A112" t="str">
            <v>Delegated Expenditure</v>
          </cell>
          <cell r="B112" t="str">
            <v>Gwariant wedi'i Ddirprwyo</v>
          </cell>
          <cell r="C112" t="str">
            <v/>
          </cell>
        </row>
        <row r="113">
          <cell r="A113" t="str">
            <v>Delivering Transformation</v>
          </cell>
          <cell r="B113" t="str">
            <v>Cyflawni Trawsnewid</v>
          </cell>
          <cell r="C113" t="str">
            <v/>
          </cell>
        </row>
        <row r="114">
          <cell r="A114" t="str">
            <v>Domestic abuse</v>
          </cell>
          <cell r="B114" t="str">
            <v>Cam-drin Domestig</v>
          </cell>
          <cell r="C114" t="str">
            <v/>
          </cell>
        </row>
        <row r="115">
          <cell r="A115" t="str">
            <v>Domestic Abuse Service Grant - DAC &amp; IDVA</v>
          </cell>
          <cell r="B115" t="str">
            <v>Grant Gwasanaeth Cam-drin Domestig - Cydgysylltwyr Cam-drin Domestig a Chynghorwyr Annibynnol ar Drais Domestig</v>
          </cell>
          <cell r="C115" t="str">
            <v/>
          </cell>
        </row>
        <row r="116">
          <cell r="A116" t="str">
            <v>Education</v>
          </cell>
          <cell r="B116" t="str">
            <v>Addysg</v>
          </cell>
          <cell r="C116" t="str">
            <v/>
          </cell>
        </row>
        <row r="117">
          <cell r="A117" t="str">
            <v>Education expenditure</v>
          </cell>
          <cell r="B117" t="str">
            <v>Gwariant addysg</v>
          </cell>
          <cell r="C117" t="str">
            <v/>
          </cell>
        </row>
        <row r="118">
          <cell r="A118" t="str">
            <v>Education Improvement Grant for Schools</v>
          </cell>
          <cell r="B118" t="str">
            <v>Grant Gwella Addysg ar gyfer ysgolion</v>
          </cell>
          <cell r="C118" t="str">
            <v/>
          </cell>
        </row>
        <row r="119">
          <cell r="A119" t="str">
            <v>Education of gypsy children and traveller children</v>
          </cell>
          <cell r="B119" t="str">
            <v>Addysg plant sipsiwn a phlant teithwyr</v>
          </cell>
          <cell r="C119" t="str">
            <v/>
          </cell>
        </row>
        <row r="120">
          <cell r="A120" t="str">
            <v>EEC milk grant</v>
          </cell>
          <cell r="B120" t="str">
            <v>Grant llefrith y Gymuned Economaidd Ewropeaidd</v>
          </cell>
          <cell r="C120" t="str">
            <v/>
          </cell>
        </row>
        <row r="121">
          <cell r="A121" t="str">
            <v>Elections</v>
          </cell>
          <cell r="B121" t="str">
            <v>Etholiadau</v>
          </cell>
          <cell r="C121" t="str">
            <v/>
          </cell>
        </row>
        <row r="122">
          <cell r="A122" t="str">
            <v>E-mail (please enter N/A if unavailable):</v>
          </cell>
          <cell r="B122" t="str">
            <v>E-bost (rhowch Amh os nad yw ar gael):</v>
          </cell>
          <cell r="C122" t="str">
            <v/>
          </cell>
        </row>
        <row r="123">
          <cell r="A123" t="str">
            <v>Emergency planning</v>
          </cell>
          <cell r="B123" t="str">
            <v>Cynllunio at argyfwng</v>
          </cell>
          <cell r="C123" t="str">
            <v/>
          </cell>
        </row>
        <row r="124">
          <cell r="A124" t="str">
            <v>Employee costs</v>
          </cell>
          <cell r="B124" t="str">
            <v>Costau cyflogeion</v>
          </cell>
          <cell r="C124" t="str">
            <v/>
          </cell>
        </row>
        <row r="125">
          <cell r="A125" t="str">
            <v>Enter data in £ thousands</v>
          </cell>
          <cell r="B125" t="str">
            <v>Cofnodwch y data mewn £ miloedd</v>
          </cell>
          <cell r="C125" t="str">
            <v/>
          </cell>
        </row>
        <row r="126">
          <cell r="A126" t="str">
            <v>Environmental health - food safety</v>
          </cell>
          <cell r="B126" t="str">
            <v>Iechyd yr amgylchedd - diogelwch bwyd</v>
          </cell>
          <cell r="C126" t="str">
            <v/>
          </cell>
        </row>
        <row r="127">
          <cell r="A127" t="str">
            <v>Equal pay costs</v>
          </cell>
          <cell r="B127" t="str">
            <v>Costau cyflog cyfartal</v>
          </cell>
          <cell r="C127" t="str">
            <v/>
          </cell>
        </row>
        <row r="128">
          <cell r="A128" t="str">
            <v>Ethnic minority achievement</v>
          </cell>
          <cell r="B128" t="str">
            <v>Cyflawniad lleiafrifoedd ethnig</v>
          </cell>
          <cell r="C128" t="str">
            <v/>
          </cell>
        </row>
        <row r="129">
          <cell r="A129" t="str">
            <v>EU milk grant</v>
          </cell>
          <cell r="B129" t="str">
            <v>Grant llefrith yr UE</v>
          </cell>
          <cell r="C129" t="str">
            <v/>
          </cell>
        </row>
        <row r="130">
          <cell r="A130" t="str">
            <v>European community grants for education</v>
          </cell>
          <cell r="B130" t="str">
            <v>Grantiau'r Gymuned Ewropeaidd ar gyfer addysg </v>
          </cell>
          <cell r="C130" t="str">
            <v/>
          </cell>
        </row>
        <row r="131">
          <cell r="A131" t="str">
            <v>European community grants for other local services (Objective 1 etc.)</v>
          </cell>
          <cell r="B131" t="str">
            <v>Grantiau'r Gymuned Ewropeaidd ar gyfer gwasanaethau lleol eraill (Amcan 1 etc) </v>
          </cell>
          <cell r="C131" t="str">
            <v/>
          </cell>
        </row>
        <row r="132">
          <cell r="A132" t="str">
            <v>European Social Fund - COASTAL</v>
          </cell>
          <cell r="B132" t="str">
            <v>Cronfa Gymdeithasol Ewrop - ARFORDIROL</v>
          </cell>
          <cell r="C132" t="str">
            <v/>
          </cell>
        </row>
        <row r="133">
          <cell r="A133" t="str">
            <v>European Union grants for education</v>
          </cell>
          <cell r="B133" t="str">
            <v>Grantiau'r Undeb Ewropeaidd ar gyfer addysg</v>
          </cell>
          <cell r="C133" t="str">
            <v/>
          </cell>
        </row>
        <row r="134">
          <cell r="A134" t="str">
            <v>Expenditure Check</v>
          </cell>
          <cell r="B134" t="str">
            <v>Gwririo Gwariant</v>
          </cell>
          <cell r="C134" t="str">
            <v/>
          </cell>
        </row>
        <row r="135">
          <cell r="A135" t="str">
            <v>Expenditure supported by the Environment Development Fund</v>
          </cell>
          <cell r="B135" t="str">
            <v>Gwariant a gefnogwyd gan Gronfa Datblygu'r Amgylchedd</v>
          </cell>
          <cell r="C135" t="str">
            <v/>
          </cell>
        </row>
        <row r="136">
          <cell r="A136" t="str">
            <v>Explanation</v>
          </cell>
          <cell r="B136" t="str">
            <v>Esboniad</v>
          </cell>
          <cell r="C136" t="str">
            <v/>
          </cell>
        </row>
        <row r="137">
          <cell r="A137" t="str">
            <v>External interest payments excluding any premia and discounts on debt rescheduling</v>
          </cell>
          <cell r="B137" t="str">
            <v>Taliadau llog allanol ac eithrio unrhyw bremiymau a disgowntiau ar aildrefnu dyled</v>
          </cell>
          <cell r="C137" t="str">
            <v/>
          </cell>
        </row>
        <row r="138">
          <cell r="A138" t="str">
            <v>External interest receipts on non-HRA balances</v>
          </cell>
          <cell r="B138" t="str">
            <v>Derbyniadau llog allanol ar falansau heblaw rhai HRA</v>
          </cell>
          <cell r="C138" t="str">
            <v/>
          </cell>
        </row>
        <row r="139">
          <cell r="A139" t="str">
            <v>Families First/Cymorth: other local services </v>
          </cell>
          <cell r="B139" t="str">
            <v>Teuluoedd yn Gyntaf/Cymorth: gwasanaethau lleol eraill</v>
          </cell>
          <cell r="C139" t="str">
            <v/>
          </cell>
        </row>
        <row r="140">
          <cell r="A140" t="str">
            <v>Families First (education)</v>
          </cell>
          <cell r="B140" t="str">
            <v>Teuluoedd yn Gyntaf: wedi'i wario ar addysg</v>
          </cell>
          <cell r="C140" t="str">
            <v/>
          </cell>
        </row>
        <row r="141">
          <cell r="A141" t="str">
            <v>Families First (social services)</v>
          </cell>
          <cell r="B141" t="str">
            <v>Teuluoedd yn Gyntaf: wedi'i wario ar wasanaethau cymdeithasol</v>
          </cell>
          <cell r="C141" t="str">
            <v/>
          </cell>
        </row>
        <row r="142">
          <cell r="A142" t="str">
            <v>Family learning</v>
          </cell>
          <cell r="B142" t="str">
            <v>Dysgu i'r teulu</v>
          </cell>
          <cell r="C142" t="str">
            <v/>
          </cell>
        </row>
        <row r="143">
          <cell r="A143" t="str">
            <v>Fire and Rescue Services</v>
          </cell>
          <cell r="B143" t="str">
            <v>Gwasanaethau tȃn ac achub</v>
          </cell>
          <cell r="C143" t="str">
            <v/>
          </cell>
        </row>
        <row r="144">
          <cell r="A144" t="str">
            <v>Flood and Coastal Erosion Risk Management</v>
          </cell>
          <cell r="B144" t="str">
            <v>Rheoli Perygl Llifogydd ac Erydu Arfordirol</v>
          </cell>
          <cell r="C144" t="str">
            <v/>
          </cell>
        </row>
        <row r="145">
          <cell r="A145" t="str">
            <v>Flood defence and land drainage</v>
          </cell>
          <cell r="B145" t="str">
            <v>Amddiffyn rhag llifogydd a draenio'r tir</v>
          </cell>
          <cell r="C145" t="str">
            <v/>
          </cell>
        </row>
        <row r="146">
          <cell r="A146" t="str">
            <v>Flying start (education)</v>
          </cell>
          <cell r="B146" t="str">
            <v>Dechrau'n Deg (addysg)</v>
          </cell>
          <cell r="C146" t="str">
            <v/>
          </cell>
        </row>
        <row r="147">
          <cell r="A147" t="str">
            <v>Flying Start (social services)</v>
          </cell>
          <cell r="B147" t="str">
            <v>Dechrau'n Deg (gwasanaethau cymdeithasol)</v>
          </cell>
          <cell r="C147" t="str">
            <v/>
          </cell>
        </row>
        <row r="148">
          <cell r="A148" t="str">
            <v>For return by 29 July</v>
          </cell>
          <cell r="B148" t="str">
            <v>I'w ddychwelyd erbyn 29 Gorffennaf</v>
          </cell>
          <cell r="C148" t="str">
            <v/>
          </cell>
        </row>
        <row r="149">
          <cell r="A149" t="str">
            <v>Foundation phase</v>
          </cell>
          <cell r="B149" t="str">
            <v>Y Cyfnod Sylfaen</v>
          </cell>
          <cell r="C149" t="str">
            <v/>
          </cell>
        </row>
        <row r="150">
          <cell r="A150" t="str">
            <v>General grants, bequests and donations</v>
          </cell>
          <cell r="B150" t="str">
            <v>Grantiau, cymynroddion a rhoddion cyffredinol</v>
          </cell>
          <cell r="C150" t="str">
            <v/>
          </cell>
        </row>
        <row r="151">
          <cell r="A151" t="str">
            <v>Grant is more than expenditure</v>
          </cell>
          <cell r="B151" t="str">
            <v>Grant yn fwy na'r gwariant</v>
          </cell>
          <cell r="C151" t="str">
            <v/>
          </cell>
        </row>
        <row r="152">
          <cell r="A152" t="str">
            <v>Highways, Roads and Transport</v>
          </cell>
          <cell r="B152" t="str">
            <v>Priffyrdd, ffyrdd a thrafnidiaeth</v>
          </cell>
          <cell r="C152" t="str">
            <v/>
          </cell>
        </row>
        <row r="153">
          <cell r="A153" t="str">
            <v>Housing</v>
          </cell>
          <cell r="B153" t="str">
            <v>Tai</v>
          </cell>
          <cell r="C153" t="str">
            <v/>
          </cell>
        </row>
        <row r="154">
          <cell r="A154" t="str">
            <v>Housing benefit administration grant</v>
          </cell>
          <cell r="B154" t="str">
            <v>Grant gweinyddu budd-dal tai</v>
          </cell>
          <cell r="C154" t="str">
            <v/>
          </cell>
        </row>
        <row r="155">
          <cell r="A155" t="str">
            <v>Housing Council Fund</v>
          </cell>
          <cell r="B155" t="str">
            <v>Tai Cronfa'r Cyngor</v>
          </cell>
          <cell r="C155" t="str">
            <v/>
          </cell>
        </row>
        <row r="156">
          <cell r="A156" t="str">
            <v>Housing revenue account reconciliation</v>
          </cell>
          <cell r="B156" t="str">
            <v>Cysoni'r cyfrif refeniw tai (HRA)</v>
          </cell>
          <cell r="C156" t="str">
            <v/>
          </cell>
        </row>
        <row r="157">
          <cell r="A157" t="str">
            <v>HRA corporate and democratic core costs</v>
          </cell>
          <cell r="B157" t="str">
            <v>Costau craidd corfforaethol a democrataidd  HRA</v>
          </cell>
          <cell r="C157" t="str">
            <v/>
          </cell>
        </row>
        <row r="158">
          <cell r="A158" t="str">
            <v>HRA expenditure and income (excluding interactions with the council fund)</v>
          </cell>
          <cell r="B158" t="str">
            <v>Gwariant ac incwm HRA (ac eithrio rhyngweithio gyda chronfa'r cyngor)</v>
          </cell>
          <cell r="C158" t="str">
            <v/>
          </cell>
        </row>
        <row r="159">
          <cell r="A159" t="str">
            <v>HRA 'item 8' interest payments/receipts </v>
          </cell>
          <cell r="B159" t="str">
            <v>Taliadau/derbyniadau llog 'eitem 8' HRA</v>
          </cell>
          <cell r="C159" t="str">
            <v/>
          </cell>
        </row>
        <row r="160">
          <cell r="A160" t="str">
            <v>HRA unapportionable central overheads costs</v>
          </cell>
          <cell r="B160" t="str">
            <v>Costau gorbenion canolog HRA na ellir eu dosrannu</v>
          </cell>
          <cell r="C160" t="str">
            <v/>
          </cell>
        </row>
        <row r="161">
          <cell r="A161" t="str">
            <v>Icelandic bank impairment</v>
          </cell>
          <cell r="B161" t="str">
            <v>Amhariad banciau Gwlad yr Iâ</v>
          </cell>
          <cell r="C161" t="str">
            <v/>
          </cell>
        </row>
        <row r="162">
          <cell r="A162" t="str">
            <v>In year council tax collection – difference from budget</v>
          </cell>
          <cell r="B162" t="str">
            <v>Casglu'r dreth gyngor yn ystod y flwyddyn - gwahaniaeth o'r gyllideb</v>
          </cell>
          <cell r="C162" t="str">
            <v/>
          </cell>
        </row>
        <row r="163">
          <cell r="A163" t="str">
            <v>Induction</v>
          </cell>
          <cell r="B163" t="str">
            <v>Ymsefydlu</v>
          </cell>
          <cell r="C163" t="str">
            <v/>
          </cell>
        </row>
        <row r="164">
          <cell r="A164" t="str">
            <v>Information specified on these returns must be submitted under section 168 of the 1972 Local Government Act.</v>
          </cell>
          <cell r="B164" t="str">
            <v>Rhaid cyflwyno'r wybodaeth y gofynnir amdani yn y ffurflenni hyn o dan adran 168 o Ddeddf Llywodraeth Leol 1972.</v>
          </cell>
          <cell r="C164" t="str">
            <v/>
          </cell>
        </row>
        <row r="165">
          <cell r="A165" t="str">
            <v>Integrated family support team</v>
          </cell>
          <cell r="B165" t="str">
            <v>Tîm integredig cymorth i deuluoedd</v>
          </cell>
          <cell r="C165" t="str">
            <v/>
          </cell>
        </row>
        <row r="166">
          <cell r="A166" t="str">
            <v>Investigation</v>
          </cell>
          <cell r="B166" t="str">
            <v>Ymchwilio</v>
          </cell>
          <cell r="C166" t="str">
            <v/>
          </cell>
        </row>
        <row r="167">
          <cell r="A167" t="str">
            <v>Is a negative expenditure figure correct?</v>
          </cell>
          <cell r="B167" t="str">
            <v>A yw ffigur gwariant negyddol yn gywir?</v>
          </cell>
          <cell r="C167" t="str">
            <v/>
          </cell>
        </row>
        <row r="168">
          <cell r="A168" t="str">
            <v>LA animal health and welfare framework funding</v>
          </cell>
          <cell r="B168" t="str">
            <v>Cyllid fframwaith iechyd a lles anifeiliaid yr ALl </v>
          </cell>
          <cell r="C168" t="str">
            <v/>
          </cell>
        </row>
        <row r="169">
          <cell r="A169" t="str">
            <v>Land Reclaimation S16</v>
          </cell>
          <cell r="B169" t="str">
            <v>Adfer Tir A16</v>
          </cell>
          <cell r="C169" t="str">
            <v/>
          </cell>
        </row>
        <row r="170">
          <cell r="A170" t="str">
            <v>Language and play</v>
          </cell>
          <cell r="B170" t="str">
            <v>Iaith a chwarae</v>
          </cell>
          <cell r="C170" t="str">
            <v/>
          </cell>
        </row>
        <row r="171">
          <cell r="A171" t="str">
            <v>Lead Local Flood Authorities (LLFA) Grant</v>
          </cell>
          <cell r="B171" t="str">
            <v>Grant Awdurdodau Llifogydd Lleol Arweiniol (LLFA)</v>
          </cell>
          <cell r="C171" t="str">
            <v/>
          </cell>
        </row>
        <row r="172">
          <cell r="A172" t="str">
            <v>Learning pathways (14-19)</v>
          </cell>
          <cell r="B172" t="str">
            <v>Llwybrau dysgu</v>
          </cell>
          <cell r="C172" t="str">
            <v/>
          </cell>
        </row>
        <row r="173">
          <cell r="A173" t="str">
            <v>Leasing payments (excluding any capital financing element within PFI schemes)</v>
          </cell>
          <cell r="B173" t="str">
            <v>Taliadau prydlesu (ac eithrio unrhyw elfennau cyllido cyfalaf o fewn cylluniau PFI)</v>
          </cell>
          <cell r="C173" t="str">
            <v/>
          </cell>
        </row>
        <row r="174">
          <cell r="A174" t="str">
            <v>less council tax reduction scheme (including RSG element)</v>
          </cell>
          <cell r="B174" t="str">
            <v>wedi tynnu cynllun gostyngiadau'r dreth gyngor (gan gynnwys yr elfen Grant Cynnal Refeniw)</v>
          </cell>
          <cell r="C174" t="str">
            <v/>
          </cell>
        </row>
        <row r="175">
          <cell r="A175" t="str">
            <v>less council tax reduction scheme grant</v>
          </cell>
          <cell r="B175" t="str">
            <v>wedi tynnu grant cynllun gostyngiadau'r dreth gyngor</v>
          </cell>
          <cell r="C175" t="str">
            <v/>
          </cell>
        </row>
        <row r="176">
          <cell r="A176" t="str">
            <v>less specific and special grants (excluding council tax reduction scheme grant)</v>
          </cell>
          <cell r="B176" t="str">
            <v>wedi tynnu grantiau penodol ac arbennig (ac eithrio grant cynllun gostyngiadau'r dreth gyngor)</v>
          </cell>
          <cell r="C176" t="str">
            <v/>
          </cell>
        </row>
        <row r="177">
          <cell r="A177" t="str">
            <v>Levies (Police)</v>
          </cell>
          <cell r="B177" t="str">
            <v>Ardollau (yr Heddlu)</v>
          </cell>
          <cell r="C177" t="str">
            <v/>
          </cell>
        </row>
        <row r="178">
          <cell r="A178" t="str">
            <v>Levies income from contributing County and County Borough Councils</v>
          </cell>
          <cell r="B178" t="str">
            <v>Incwm Ardollau gan gynghorau Sir a Chynghorau Bwrdeistref Sirol Sy'n Cyfrannu</v>
          </cell>
          <cell r="C178" t="str">
            <v/>
          </cell>
        </row>
        <row r="179">
          <cell r="A179" t="str">
            <v>Levies paid to the Environment Agency acting as an Internal Drainage Board</v>
          </cell>
          <cell r="B179" t="str">
            <v>Ardollau a dalwyd i Asiantaeth yr Amgylchedd yn gweithredu fel Bwrdd Draenio Mewnol</v>
          </cell>
          <cell r="C179" t="str">
            <v/>
          </cell>
        </row>
        <row r="180">
          <cell r="A180" t="str">
            <v>Levies paid to the Environment Agency in respect of Local Flood Defence Committees</v>
          </cell>
          <cell r="B180" t="str">
            <v>Ardollau a dalwyd i Asiantaeth yr Amgylchedd mewn perthynas â Phwyllgorau Lleol Amddiffyn rhag Llifogydd</v>
          </cell>
          <cell r="C180" t="str">
            <v/>
          </cell>
        </row>
        <row r="181">
          <cell r="A181" t="str">
            <v>Local Government Financial Statistics Unit,</v>
          </cell>
          <cell r="B181" t="str">
            <v>Uned Ystadegau Ariannol Llywodraeth Leol,</v>
          </cell>
          <cell r="C181" t="str">
            <v/>
          </cell>
        </row>
        <row r="182">
          <cell r="A182" t="str">
            <v>Local land charges</v>
          </cell>
          <cell r="B182" t="str">
            <v>Pridiannau tir lleol</v>
          </cell>
          <cell r="C182" t="str">
            <v/>
          </cell>
        </row>
        <row r="183">
          <cell r="A183" t="str">
            <v>Local Transport Fund (formerly Local Transport Grant)</v>
          </cell>
          <cell r="B183" t="str">
            <v>Cronfa Trafnidiaeth Leol (Grant Trafnidiaeth Leol yn flaenorol)</v>
          </cell>
          <cell r="C183" t="str">
            <v/>
          </cell>
        </row>
        <row r="184">
          <cell r="A184" t="str">
            <v>Local Welfare Assistance Schemes</v>
          </cell>
          <cell r="B184" t="str">
            <v>Cynlluniau Cymorth Lles Lleol</v>
          </cell>
          <cell r="C184" t="str">
            <v/>
          </cell>
        </row>
        <row r="185">
          <cell r="A185" t="str">
            <v>Mandatory rent allowances</v>
          </cell>
          <cell r="B185" t="str">
            <v>Lwfansau rhent gorfodol</v>
          </cell>
          <cell r="C185" t="str">
            <v/>
          </cell>
        </row>
        <row r="186">
          <cell r="A186" t="str">
            <v>Mandatory rent rebates (HRA)</v>
          </cell>
          <cell r="B186" t="str">
            <v>Ad-daliadau rhent gorfodol (HRA)</v>
          </cell>
          <cell r="C186" t="str">
            <v/>
          </cell>
        </row>
        <row r="187">
          <cell r="A187" t="str">
            <v>Name:</v>
          </cell>
          <cell r="B187" t="str">
            <v>Enw:</v>
          </cell>
          <cell r="C187" t="str">
            <v/>
          </cell>
        </row>
        <row r="188">
          <cell r="A188" t="str">
            <v>National Parks' grant (national park authorities only)</v>
          </cell>
          <cell r="B188" t="str">
            <v>Grant Parciau Cenedlaethol (awdurdodau parciau cenedlaethol yn unig)</v>
          </cell>
          <cell r="C188" t="str">
            <v/>
          </cell>
        </row>
        <row r="189">
          <cell r="A189" t="str">
            <v>National Parks' revenue grant (national park authorities only)</v>
          </cell>
          <cell r="B189" t="str">
            <v>Grant refeniw Parciau Cenedlaethol (awdurdodau parciau cenedlaethol yn unig)</v>
          </cell>
          <cell r="C189" t="str">
            <v/>
          </cell>
        </row>
        <row r="190">
          <cell r="A190" t="str">
            <v>National police coordination centre (police authorities only)</v>
          </cell>
          <cell r="B190" t="str">
            <v>Canolfan gydgysylltu genedlaethol yr heddlu (awdurdodau'r heddlu yn unig)</v>
          </cell>
          <cell r="C190" t="str">
            <v/>
          </cell>
        </row>
        <row r="191">
          <cell r="A191" t="str">
            <v>National police coordination centre (police only)</v>
          </cell>
          <cell r="B191" t="str">
            <v>Canolfan gydgysylltu genedlaethol yr heddlu (yr heddlu yn unig)</v>
          </cell>
          <cell r="C191" t="str">
            <v/>
          </cell>
        </row>
        <row r="192">
          <cell r="A192" t="str">
            <v>Natural Resources Wales (formerly Countryside Council for Wales)</v>
          </cell>
          <cell r="B192" t="str">
            <v>Cyfoeth Naturiol Cymru (Cyngor Cefn Gwlad Cymru yn flaenorol)</v>
          </cell>
          <cell r="C192" t="str">
            <v/>
          </cell>
        </row>
        <row r="193">
          <cell r="A193" t="str">
            <v>NDC costs attributable to Carbon Reduction Commitment (CRC) transactions</v>
          </cell>
          <cell r="B193" t="str">
            <v>Costau heb eu dosbarthu yn ymwneud â thrafodiadau Ymrwymiad Lleihau Carbon</v>
          </cell>
          <cell r="C193" t="str">
            <v/>
          </cell>
        </row>
        <row r="194">
          <cell r="A194" t="str">
            <v>NDC costs attributable to council fund housing services</v>
          </cell>
          <cell r="B194" t="str">
            <v>Costau heb eu dosbarthuyn ymwneud â gwasanaethau tai cronfa'r cyngor</v>
          </cell>
          <cell r="C194" t="str">
            <v/>
          </cell>
        </row>
        <row r="195">
          <cell r="A195" t="str">
            <v>NDC costs attributable to courts' services</v>
          </cell>
          <cell r="B195" t="str">
            <v>Costau heb eu dosbarthu yn ymwneud â gwasanaethau llyosedd </v>
          </cell>
          <cell r="C195" t="str">
            <v/>
          </cell>
        </row>
        <row r="196">
          <cell r="A196" t="str">
            <v>NDC costs attributable to cultural and related services</v>
          </cell>
          <cell r="B196" t="str">
            <v>Costau heb eu dosbarthu yn ymwneud â gwasanaethau diwylliannol a chysylltiedig</v>
          </cell>
          <cell r="C196" t="str">
            <v/>
          </cell>
        </row>
        <row r="197">
          <cell r="A197" t="str">
            <v>NDC costs attributable to education services</v>
          </cell>
          <cell r="B197" t="str">
            <v>Costau heb eu dosbarthu yn ymwneud â gwasanaethau addysg </v>
          </cell>
          <cell r="C197" t="str">
            <v/>
          </cell>
        </row>
        <row r="198">
          <cell r="A198" t="str">
            <v>NDC costs attributable to environmental services</v>
          </cell>
          <cell r="B198" t="str">
            <v>Costau heb eu dosbarthu yn ymwneud â gwasanaethau amgylcheddol </v>
          </cell>
          <cell r="C198" t="str">
            <v/>
          </cell>
        </row>
        <row r="199">
          <cell r="A199" t="str">
            <v>NDC costs attributable to highways, roads and transport services</v>
          </cell>
          <cell r="B199" t="str">
            <v>Costau heb eu dosbarthu yn ymwneud â gwasanaethau priffyrdd, ffyrdd a thrafnidiaeth </v>
          </cell>
          <cell r="C199" t="str">
            <v/>
          </cell>
        </row>
        <row r="200">
          <cell r="A200" t="str">
            <v>NDC costs attributable to personal social services</v>
          </cell>
          <cell r="B200" t="str">
            <v>Costau heb eu dosbarthu yn ymwneud â gwasanaethau cymdeithasol personol </v>
          </cell>
          <cell r="C200" t="str">
            <v/>
          </cell>
        </row>
        <row r="201">
          <cell r="A201" t="str">
            <v>NDC costs attributable to planning and development services</v>
          </cell>
          <cell r="B201" t="str">
            <v>Costau heb eu dosbarthu yn ymwneud â gwasanaethau datblygu </v>
          </cell>
          <cell r="C201" t="str">
            <v/>
          </cell>
        </row>
        <row r="202">
          <cell r="A202" t="str">
            <v>Non-domestic rates collection</v>
          </cell>
          <cell r="B202" t="str">
            <v>Casglu ardrethi annomestig</v>
          </cell>
          <cell r="C202" t="str">
            <v/>
          </cell>
        </row>
        <row r="203">
          <cell r="A203" t="str">
            <v>not used</v>
          </cell>
          <cell r="B203" t="str">
            <v>heb ei ddefnyddio</v>
          </cell>
          <cell r="C203" t="str">
            <v/>
          </cell>
        </row>
        <row r="204">
          <cell r="A204" t="str">
            <v>NOTE: Only include components relating to Icelandic bank impairment on lines 140 to 142.</v>
          </cell>
          <cell r="B204" t="str">
            <v>SYLWCH: Defnyddiwch elfennau sy'n ymwneud ag amhariad banciau Gwlad yr Iâ ar linellau 140 i 142 yn unig, </v>
          </cell>
          <cell r="C204" t="str">
            <v/>
          </cell>
        </row>
        <row r="205">
          <cell r="A205" t="str">
            <v>NOVUS</v>
          </cell>
          <cell r="B205" t="str">
            <v>NOVUS</v>
          </cell>
          <cell r="C205" t="str">
            <v/>
          </cell>
        </row>
        <row r="206">
          <cell r="A206" t="str">
            <v>NOVUS grant</v>
          </cell>
          <cell r="B206" t="str">
            <v>Grant NOVUS</v>
          </cell>
          <cell r="C206" t="str">
            <v/>
          </cell>
        </row>
        <row r="207">
          <cell r="A207" t="str">
            <v>Number and extension:</v>
          </cell>
          <cell r="B207" t="str">
            <v>Rhif ac estyniad:</v>
          </cell>
          <cell r="C207" t="str">
            <v/>
          </cell>
        </row>
        <row r="208">
          <cell r="A208" t="str">
            <v>Of which: transfers (#)</v>
          </cell>
          <cell r="B208" t="str">
            <v>Ac o hynny: trosglwyddiadau (#)</v>
          </cell>
          <cell r="C208" t="str">
            <v/>
          </cell>
        </row>
        <row r="209">
          <cell r="A209" t="str">
            <v>One off equal pay costs  - falling on the schools budget</v>
          </cell>
          <cell r="B209" t="str">
            <v>Costau untro cyflog cyfartal - o gyllideb yr ysgolion</v>
          </cell>
          <cell r="C209" t="str">
            <v/>
          </cell>
        </row>
        <row r="210">
          <cell r="A210" t="str">
            <v>One off equal pay costs - chargeable to any other revenue account</v>
          </cell>
          <cell r="B210" t="str">
            <v>Costau untro cyflog cyfartal - o unrhyw gyfrif refeniw arall</v>
          </cell>
          <cell r="C210" t="str">
            <v/>
          </cell>
        </row>
        <row r="211">
          <cell r="A211" t="str">
            <v>Other (including emergency financial assistance) (specify in list below line 999)</v>
          </cell>
          <cell r="B211" t="str">
            <v>Arall (gan gynnwys cymorth ariannol brys) (rhowch fanylion yn y rhestr o dan llinell 999)</v>
          </cell>
          <cell r="C211" t="str">
            <v/>
          </cell>
        </row>
        <row r="212">
          <cell r="A212" t="str">
            <v>Other (please specify)</v>
          </cell>
          <cell r="B212" t="str">
            <v>Arall (rhowch fanylion)</v>
          </cell>
          <cell r="C212" t="str">
            <v/>
          </cell>
        </row>
        <row r="213">
          <cell r="A213" t="str">
            <v>OTHER COUNCIL FUND HOUSING SERVICES</v>
          </cell>
          <cell r="B213" t="str">
            <v>GWASANAETHAU ERAILL TAI CRONFA'R CYNGOR</v>
          </cell>
          <cell r="C213" t="str">
            <v/>
          </cell>
        </row>
        <row r="214">
          <cell r="A214" t="str">
            <v>Other courts services</v>
          </cell>
          <cell r="B214" t="str">
            <v>Arall - gwasanaethau llysoedd</v>
          </cell>
          <cell r="C214" t="str">
            <v/>
          </cell>
        </row>
        <row r="215">
          <cell r="A215" t="str">
            <v>Other education (including emergency financial assistance) (specify in list below line 999)</v>
          </cell>
          <cell r="B215" t="str">
            <v>Arall - addysg (gan gynnwys cymorth ariannol brys) (rhowch fanylion yn y rhestr o dan llinell 999)</v>
          </cell>
          <cell r="C215" t="str">
            <v/>
          </cell>
        </row>
        <row r="216">
          <cell r="A216" t="str">
            <v>Other education (please specify)</v>
          </cell>
          <cell r="B216" t="str">
            <v>Arall - addysg (rhowch fanylion)</v>
          </cell>
          <cell r="C216" t="str">
            <v/>
          </cell>
        </row>
        <row r="217">
          <cell r="A217" t="str">
            <v>Other employee costs (included in line 109, column 1.20) </v>
          </cell>
          <cell r="B217" t="str">
            <v>Arall - costau cyflogeion (wedi'i gynnwys yn llinell 109, colofn 1.20)</v>
          </cell>
          <cell r="C217" t="str">
            <v/>
          </cell>
        </row>
        <row r="218">
          <cell r="A218" t="str">
            <v>Other highways, roads and transport (please specify)</v>
          </cell>
          <cell r="B218" t="str">
            <v>Arall - priffyrdd, ffyrdd a thranfnidiaeth (rhowch fanylion)</v>
          </cell>
          <cell r="C218" t="str">
            <v/>
          </cell>
        </row>
        <row r="219">
          <cell r="A219" t="str">
            <v>Other home office and Lord Chancellor's Department (please specify)</v>
          </cell>
          <cell r="B219" t="str">
            <v>Arall - y Swyddfa Gartref ac Adran yr Arglwydd Ganghellor (rhowch fanylion)</v>
          </cell>
          <cell r="C219" t="str">
            <v/>
          </cell>
        </row>
        <row r="220">
          <cell r="A220" t="str">
            <v>Other Home Office, Department for Constitutional Affairs and Unified Courts Administration (specify on last page)</v>
          </cell>
          <cell r="B220" t="str">
            <v>Arall - y Swyddfa Gartref, yr Adran Materion Cyfansoddiadol a Gweinyddiaeth y Llysoedd Unedig (rhowch fanylion ar y dudalen olaf)</v>
          </cell>
          <cell r="C220" t="str">
            <v/>
          </cell>
        </row>
        <row r="221">
          <cell r="A221" t="str">
            <v>Other housing (including Bellwin scheme grants covering housing expenditure) (please specify)</v>
          </cell>
          <cell r="B221" t="str">
            <v>Arall - tai (gan gynnwys grantiau Cynllun Bellwin ar gyfer gwariant tai) (rhowch fanylion) </v>
          </cell>
          <cell r="C221" t="str">
            <v/>
          </cell>
        </row>
        <row r="222">
          <cell r="A222" t="str">
            <v>Other housing (including Emergency Financial Assistance) (specify in list below line 999)</v>
          </cell>
          <cell r="B222" t="str">
            <v>Arall - tai (gan gynnwys Cymorth Ariannol Brys) (rhowch fanylion yn y rhestr o dan llinell 999)</v>
          </cell>
          <cell r="C222" t="str">
            <v/>
          </cell>
        </row>
        <row r="223">
          <cell r="A223" t="str">
            <v>Other NDC costs</v>
          </cell>
          <cell r="B223" t="str">
            <v>Arall - Costau heb eu dosbarthu</v>
          </cell>
          <cell r="C223" t="str">
            <v/>
          </cell>
        </row>
        <row r="224">
          <cell r="A224" t="str">
            <v>Other road and transport (specify on last page)</v>
          </cell>
          <cell r="B224" t="str">
            <v>Arall - ffyrdd a thrafnidiaeth (rhowch fanylion ar y dudalen olaf)</v>
          </cell>
          <cell r="C224" t="str">
            <v/>
          </cell>
        </row>
        <row r="225">
          <cell r="A225" t="str">
            <v>Other Services</v>
          </cell>
          <cell r="B225" t="str">
            <v>Gwasanaethau Eraill</v>
          </cell>
          <cell r="C225" t="str">
            <v/>
          </cell>
        </row>
        <row r="226">
          <cell r="A226" t="str">
            <v>Other social service (including Bellwin scheme covering social service expenditure) (please specify)</v>
          </cell>
          <cell r="B226" t="str">
            <v>Arall - gwasanaethau cymdeithasol (gan gynnwys Cynllun Bellwin ar gyfer gwariant gwasanaethau cymdeithasol) (rhowch fanylion)</v>
          </cell>
          <cell r="C226" t="str">
            <v/>
          </cell>
        </row>
        <row r="227">
          <cell r="A227" t="str">
            <v>Other social services (including emergency financial assistance) (specify in list below line 999)</v>
          </cell>
          <cell r="B227" t="str">
            <v>Arall - gwasanaethau cymdeithasol (gan gynnwys cymorth ariannol brys) (rhowch fanylion yn y rhestr o dan llinell 999)</v>
          </cell>
          <cell r="C227" t="str">
            <v/>
          </cell>
        </row>
        <row r="228">
          <cell r="A228" t="str">
            <v>Other welfare services</v>
          </cell>
          <cell r="B228" t="str">
            <v>Arall - gwasanaethau lles</v>
          </cell>
          <cell r="C228" t="str">
            <v/>
          </cell>
        </row>
        <row r="229">
          <cell r="A229" t="str">
            <v>Out of school child care</v>
          </cell>
          <cell r="B229" t="str">
            <v>Gofal plant y tu allan i oriau ysgol </v>
          </cell>
          <cell r="C229" t="str">
            <v/>
          </cell>
        </row>
        <row r="230">
          <cell r="A230" t="str">
            <v>Out of School Childcare</v>
          </cell>
          <cell r="B230" t="str">
            <v>Gofal Plant y Tu Allan i Oriau Ysgol </v>
          </cell>
          <cell r="C230" t="str">
            <v/>
          </cell>
        </row>
        <row r="231">
          <cell r="A231" t="str">
            <v>Outcome agreement grant (formally IAG)</v>
          </cell>
          <cell r="B231" t="str">
            <v>Grant cytundeb canlyniadau (Grant Cytundeb Gwella yn flaenorol)</v>
          </cell>
          <cell r="C231" t="str">
            <v/>
          </cell>
        </row>
        <row r="232">
          <cell r="A232" t="str">
            <v>PE &amp; school sports (PESS)</v>
          </cell>
          <cell r="B232" t="str">
            <v>Addysg gorfforol a chwaraeon mewn ysgolion</v>
          </cell>
          <cell r="C232" t="str">
            <v/>
          </cell>
        </row>
        <row r="233">
          <cell r="A233" t="str">
            <v>Planning improvement fund for local planning authorities</v>
          </cell>
          <cell r="B233" t="str">
            <v>Y gronfa gwella cynllunio ar gyfer awdurdodau cynllunio lleol</v>
          </cell>
          <cell r="C233" t="str">
            <v/>
          </cell>
        </row>
        <row r="234">
          <cell r="A234" t="str">
            <v>Please ensure that all blank cells are populated with zeros.  It is a Welsh Government audit requirement that all cells are completed.</v>
          </cell>
          <cell r="B234" t="str">
            <v>Gwnewch yn siŵr fod sero ym mhob cell wag. Mae'n un o ofynion archwiliadau Llywodraeth Cymru fod pob cell yn cael ei llenwi. </v>
          </cell>
          <cell r="C234" t="str">
            <v/>
          </cell>
        </row>
        <row r="235">
          <cell r="A235" t="str">
            <v>Please give the name and telephone number of the person who we may contact in case of queries:-</v>
          </cell>
          <cell r="B235" t="str">
            <v>Rhowch enw a rhif ffôn y person y gallwn gysylltu â hwy ar gyfer ymholiadau:-</v>
          </cell>
          <cell r="C235" t="str">
            <v/>
          </cell>
        </row>
        <row r="236">
          <cell r="A236" t="str">
            <v>Please select your authority from the dropdown box on the FrontPage</v>
          </cell>
          <cell r="B236" t="str">
            <v>Dewiswch eich awdurdod o'r gwymplen ar y dudalen flaen</v>
          </cell>
          <cell r="C236" t="str">
            <v/>
          </cell>
        </row>
        <row r="237">
          <cell r="A237" t="str">
            <v>Police and Home Office</v>
          </cell>
          <cell r="B237" t="str">
            <v>Yr Heddlu a'r Swyddfa Gartref</v>
          </cell>
          <cell r="C237" t="str">
            <v/>
          </cell>
        </row>
        <row r="238">
          <cell r="A238" t="str">
            <v>Police community support officers grant from the Welsh Government (police only)</v>
          </cell>
          <cell r="B238" t="str">
            <v>Grant swyddogion cymorth cymunedol yr heddlu gan Lywodraeth Cymru (yr heddlu yn unig)</v>
          </cell>
          <cell r="C238" t="str">
            <v/>
          </cell>
        </row>
        <row r="239">
          <cell r="A239" t="str">
            <v>Police innovation fund (police only)</v>
          </cell>
          <cell r="B239" t="str">
            <v>Cronfa arloesi yr heddlu (yr heddlu yn unig)</v>
          </cell>
          <cell r="C239" t="str">
            <v/>
          </cell>
        </row>
        <row r="240">
          <cell r="A240" t="str">
            <v>Post-16 provision in schools</v>
          </cell>
          <cell r="B240" t="str">
            <v>Darpariaeth ôl-16 mewn ysgolion</v>
          </cell>
          <cell r="C240" t="str">
            <v/>
          </cell>
        </row>
        <row r="241">
          <cell r="A241" t="str">
            <v>Public transport</v>
          </cell>
          <cell r="B241" t="str">
            <v>Trafnidiaeth gyhoeddus</v>
          </cell>
          <cell r="C241" t="str">
            <v/>
          </cell>
        </row>
        <row r="242">
          <cell r="A242" t="str">
            <v>Pupil deprivation grant</v>
          </cell>
          <cell r="B242" t="str">
            <v>Grant amddifadedd disgyblion</v>
          </cell>
          <cell r="C242" t="str">
            <v/>
          </cell>
        </row>
        <row r="243">
          <cell r="A243" t="str">
            <v>Recreation and sport (including sports council)</v>
          </cell>
          <cell r="B243" t="str">
            <v>Hamdden a chwaraeon (gan gynnwys cyngor chwaraeon)</v>
          </cell>
          <cell r="C243" t="str">
            <v/>
          </cell>
        </row>
        <row r="244">
          <cell r="A244" t="str">
            <v>Regional collaboration grant</v>
          </cell>
          <cell r="B244" t="str">
            <v>Grant cydweithredu rhanbarthol </v>
          </cell>
          <cell r="C244" t="str">
            <v/>
          </cell>
        </row>
        <row r="245">
          <cell r="A245" t="str">
            <v>Regional Transport Services Grant</v>
          </cell>
          <cell r="B245" t="str">
            <v>Grant Gwasanaethau Trafnidiaeth Rhanbarthol</v>
          </cell>
          <cell r="C245" t="str">
            <v/>
          </cell>
        </row>
        <row r="246">
          <cell r="A246" t="str">
            <v>Registration of births, marriages and deaths</v>
          </cell>
          <cell r="B246" t="str">
            <v>Cofrestru genedigaethau, priodasau a marwolaethau</v>
          </cell>
          <cell r="C246" t="str">
            <v/>
          </cell>
        </row>
        <row r="247">
          <cell r="A247" t="str">
            <v>Rent rebates granted to HRA tenants</v>
          </cell>
          <cell r="B247" t="str">
            <v>Ad-daliadau rhent a ganiatawyd i denantiaid HRA</v>
          </cell>
          <cell r="C247" t="str">
            <v/>
          </cell>
        </row>
        <row r="248">
          <cell r="A248" t="str">
            <v>Revenue Outturn</v>
          </cell>
          <cell r="B248" t="str">
            <v>Alldro Refeniw</v>
          </cell>
          <cell r="C248" t="str">
            <v/>
          </cell>
        </row>
        <row r="249">
          <cell r="A249" t="str">
            <v>Revised general central support (after council tax was set)</v>
          </cell>
          <cell r="B249" t="str">
            <v>Cymorth canolog cyffredinol diwygiedig (ar ôl pennu'r dreth gyngor)</v>
          </cell>
          <cell r="C249" t="str">
            <v/>
          </cell>
        </row>
        <row r="250">
          <cell r="A250" t="str">
            <v>Revised police grant allocation under principal formula (after council tax was set)</v>
          </cell>
          <cell r="B250" t="str">
            <v>Dyraniad diwygiedig grant yr heddlu o dan y prif fformiwla (ar ôl pennu'r dreth gyngor)</v>
          </cell>
          <cell r="C250" t="str">
            <v/>
          </cell>
        </row>
        <row r="251">
          <cell r="A251" t="str">
            <v>Revised redistributed non-domestic rates income (after council tax was set)</v>
          </cell>
          <cell r="B251" t="str">
            <v>incwm diwygiedig ardrethi annomestig a ailddoabrthwyd (ar ôl pennu'r dreth gyngor)</v>
          </cell>
          <cell r="C251" t="str">
            <v/>
          </cell>
        </row>
        <row r="252">
          <cell r="A252" t="str">
            <v>Revised revenue support grant (after council tax was set)</v>
          </cell>
          <cell r="B252" t="str">
            <v>Grant cynnal refeniw diwygiedig (ar ôl pennu'r dreth gyngor)</v>
          </cell>
          <cell r="C252" t="str">
            <v/>
          </cell>
        </row>
        <row r="253">
          <cell r="A253" t="str">
            <v>Road Safety Grant</v>
          </cell>
          <cell r="B253" t="str">
            <v>Grant Diogelwch ar y Ffyrdd</v>
          </cell>
          <cell r="C253" t="str">
            <v/>
          </cell>
        </row>
        <row r="254">
          <cell r="A254" t="str">
            <v>Running expenses</v>
          </cell>
          <cell r="B254" t="str">
            <v>Treuliau rhedeg</v>
          </cell>
          <cell r="C254" t="str">
            <v/>
          </cell>
        </row>
        <row r="255">
          <cell r="A255" t="str">
            <v>Safer communities fund</v>
          </cell>
          <cell r="B255" t="str">
            <v>Cronfa cymunedau mwy diogel</v>
          </cell>
          <cell r="C255" t="str">
            <v/>
          </cell>
        </row>
        <row r="256">
          <cell r="A256" t="str">
            <v>School effectiveness grant</v>
          </cell>
          <cell r="B256" t="str">
            <v>Grant effeithiolrwydd ysgolion</v>
          </cell>
          <cell r="C256" t="str">
            <v/>
          </cell>
        </row>
        <row r="257">
          <cell r="A257" t="str">
            <v>School uniform grant</v>
          </cell>
          <cell r="B257" t="str">
            <v>Grant gwisg ysgol</v>
          </cell>
          <cell r="C257" t="str">
            <v/>
          </cell>
        </row>
        <row r="258">
          <cell r="A258" t="str">
            <v>Service</v>
          </cell>
          <cell r="B258" t="str">
            <v>Gwasanaeth</v>
          </cell>
          <cell r="C258" t="str">
            <v/>
          </cell>
        </row>
        <row r="259">
          <cell r="A259" t="str">
            <v>Service strategy adult services</v>
          </cell>
          <cell r="B259" t="str">
            <v>Strategaeth gwasanaethau oedolion</v>
          </cell>
          <cell r="C259" t="str">
            <v/>
          </cell>
        </row>
        <row r="260">
          <cell r="A260" t="str">
            <v>Social care workforce development programme</v>
          </cell>
          <cell r="B260" t="str">
            <v>Rhaglen datblygu'r gweithlu gofal cymdeithasol</v>
          </cell>
          <cell r="C260" t="str">
            <v/>
          </cell>
        </row>
        <row r="261">
          <cell r="A261" t="str">
            <v>Social services - adults aged under 65 </v>
          </cell>
          <cell r="B261" t="str">
            <v>Gwasanaethau cymdeithasol - oedolion o dan 65 oed</v>
          </cell>
          <cell r="C261" t="str">
            <v/>
          </cell>
        </row>
        <row r="262">
          <cell r="A262" t="str">
            <v>Social services - children and families services</v>
          </cell>
          <cell r="B262" t="str">
            <v>Gwasanaethau cymdeithasol - gwasanaethau plant a theuluoedd</v>
          </cell>
          <cell r="C262" t="str">
            <v/>
          </cell>
        </row>
        <row r="263">
          <cell r="A263" t="str">
            <v>Specialist ring fenced accounts</v>
          </cell>
          <cell r="B263" t="str">
            <v>Cyfrifon arbenigol wedi'u clustnodi</v>
          </cell>
          <cell r="C263" t="str">
            <v/>
          </cell>
        </row>
        <row r="264">
          <cell r="A264" t="str">
            <v>Subjective breakdown of gross expenditure on central services, precepts and levies</v>
          </cell>
          <cell r="B264" t="str">
            <v>Dadansoddiad yn ôl pwnc o'r  gwariant gros ar wasanaethau canolog, praeseptau ac ardollau</v>
          </cell>
          <cell r="C264" t="str">
            <v/>
          </cell>
        </row>
        <row r="265">
          <cell r="A265" t="str">
            <v>Subjective breakdown of gross expenditure on council fund housing services</v>
          </cell>
          <cell r="B265" t="str">
            <v>Dadansoddiad yn ôl pwnc o'r gwariant gros ar wasanaethau tai cronfa'r cyngor</v>
          </cell>
          <cell r="C265" t="str">
            <v/>
          </cell>
        </row>
        <row r="266">
          <cell r="A266" t="str">
            <v>Subjective breakdown of gross expenditure on environmental services</v>
          </cell>
          <cell r="B266" t="str">
            <v>Dadansoddiad yn ôl pwnc o'r gwariant gros ar wasanaethau amgylcheddol</v>
          </cell>
          <cell r="C266" t="str">
            <v/>
          </cell>
        </row>
        <row r="267">
          <cell r="A267" t="str">
            <v>Subjective breakdown of gross expenditure on fire services</v>
          </cell>
          <cell r="B267" t="str">
            <v>Dadansoddiad yn ôl pwnc o'r gwariant gros ar wasanaethau tân</v>
          </cell>
          <cell r="C267" t="str">
            <v/>
          </cell>
        </row>
        <row r="268">
          <cell r="A268" t="str">
            <v>Subjective breakdown of gross expenditure on national parks' services</v>
          </cell>
          <cell r="B268" t="str">
            <v>Dadansoddiad yn ôl pwnc o'r gwariant gros ar wasanaethau parciau cenedlaethol</v>
          </cell>
          <cell r="C268" t="str">
            <v/>
          </cell>
        </row>
        <row r="269">
          <cell r="A269" t="str">
            <v>Subjective breakdown of gross expenditure on planning and development and court services</v>
          </cell>
          <cell r="B269" t="str">
            <v>Dadansoddiad yn ôl pwnc o'r gwariant gros ar gynllunio a datblygu, a gwasanaethau llyosedd</v>
          </cell>
          <cell r="C269" t="str">
            <v/>
          </cell>
        </row>
        <row r="270">
          <cell r="A270" t="str">
            <v>Subjective breakdown of gross expenditure on police services</v>
          </cell>
          <cell r="B270" t="str">
            <v>Dadansoddiad yn ôl pwnc o'r gwariant gros ar wasanaethau'r heddlu</v>
          </cell>
          <cell r="C270" t="str">
            <v/>
          </cell>
        </row>
        <row r="271">
          <cell r="A271" t="str">
            <v>Substance Mis-use Action Fund</v>
          </cell>
          <cell r="B271" t="str">
            <v>Cronfa Weithredu ar Gamddefnyddio Sylweddau</v>
          </cell>
          <cell r="C271" t="str">
            <v/>
          </cell>
        </row>
        <row r="272">
          <cell r="A272" t="str">
            <v>Substance misuse action fund (SMAF)</v>
          </cell>
          <cell r="B272" t="str">
            <v>Cronfa weithredu ar gamddefnyddio sylweddau </v>
          </cell>
          <cell r="C272" t="str">
            <v/>
          </cell>
        </row>
        <row r="273">
          <cell r="A273" t="str">
            <v>Substance misuse action fund (SMAF) (other)</v>
          </cell>
          <cell r="B273" t="str">
            <v>Cronfa weithredu ar gamddefnyddio sylweddau (arall)</v>
          </cell>
          <cell r="C273" t="str">
            <v/>
          </cell>
        </row>
        <row r="274">
          <cell r="A274" t="str">
            <v>Supporting people (housing)</v>
          </cell>
          <cell r="B274" t="str">
            <v>Cefnogi pobl (tai)</v>
          </cell>
          <cell r="C274" t="str">
            <v/>
          </cell>
        </row>
        <row r="275">
          <cell r="A275" t="str">
            <v>Supporting people (social services)</v>
          </cell>
          <cell r="B275" t="str">
            <v>Cefnogi pobl (gwasanaethau cymdeithasol)</v>
          </cell>
          <cell r="C275" t="str">
            <v/>
          </cell>
        </row>
        <row r="276">
          <cell r="A276" t="str">
            <v>Teacher costs (line 109, column 1.10)</v>
          </cell>
          <cell r="B276" t="str">
            <v>Costau athrawon (llinell 109, colofn 1.10)</v>
          </cell>
          <cell r="C276" t="str">
            <v/>
          </cell>
        </row>
        <row r="277">
          <cell r="A277" t="str">
            <v>Telephone: 029 2082 - (5673 or 3963)</v>
          </cell>
          <cell r="B277" t="str">
            <v>Ffôn: 029 2082 - (5673 neu 3963)</v>
          </cell>
          <cell r="C277" t="str">
            <v/>
          </cell>
        </row>
        <row r="278">
          <cell r="A278" t="str">
            <v>Telephone: STD code:</v>
          </cell>
          <cell r="B278" t="str">
            <v>Ffôn: Cod STD:</v>
          </cell>
          <cell r="C278" t="str">
            <v/>
          </cell>
        </row>
        <row r="279">
          <cell r="A279" t="str">
            <v>This form should be completed on a non-FRS17 and PFI "Off Balance Sheet" basis.</v>
          </cell>
          <cell r="B279" t="str">
            <v>Dylid llenwi'r ffurflen hon heb fod ar sail FRS17 ac ar sail Menter Cyllid Preifat (PFI) "oddi ar y fantolen"</v>
          </cell>
          <cell r="C279" t="str">
            <v/>
          </cell>
        </row>
        <row r="280">
          <cell r="A280" t="str">
            <v>Tidy towns grant</v>
          </cell>
          <cell r="B280" t="str">
            <v>Grant trefi taclus</v>
          </cell>
          <cell r="C280" t="str">
            <v/>
          </cell>
        </row>
        <row r="281">
          <cell r="A281" t="str">
            <v>Total adults aged under 65 with learning disabilities</v>
          </cell>
          <cell r="B281" t="str">
            <v>Cyfanswm yr oedolion o dan 65 oed sydd ag anableddau dysgu </v>
          </cell>
          <cell r="C281" t="str">
            <v/>
          </cell>
        </row>
        <row r="282">
          <cell r="A282" t="str">
            <v>Total adults aged under 65 with mental health needs</v>
          </cell>
          <cell r="B282" t="str">
            <v>Cyfanswm yr oedolion o dan 65 oed sydd ag anghenion iechyd meddwl</v>
          </cell>
          <cell r="C282" t="str">
            <v/>
          </cell>
        </row>
        <row r="283">
          <cell r="A283" t="str">
            <v>Total central services</v>
          </cell>
          <cell r="B283" t="str">
            <v>Cyfanswm gwasanaethau canolog</v>
          </cell>
          <cell r="C283" t="str">
            <v/>
          </cell>
        </row>
        <row r="284">
          <cell r="A284" t="str">
            <v>Total central services to the public</v>
          </cell>
          <cell r="B284" t="str">
            <v>Cyfanswm gwasanaethau canolog i'r cyhoedd</v>
          </cell>
          <cell r="C284" t="str">
            <v/>
          </cell>
        </row>
        <row r="285">
          <cell r="A285" t="str">
            <v>Total community safety</v>
          </cell>
          <cell r="B285" t="str">
            <v>Cyfanswm diogelwch cymunedol</v>
          </cell>
          <cell r="C285" t="str">
            <v/>
          </cell>
        </row>
        <row r="286">
          <cell r="A286" t="str">
            <v>Total conservation</v>
          </cell>
          <cell r="B286" t="str">
            <v>Cyfanswm cadwraeth</v>
          </cell>
          <cell r="C286" t="str">
            <v/>
          </cell>
        </row>
        <row r="287">
          <cell r="A287" t="str">
            <v>Total contributing councils</v>
          </cell>
          <cell r="B287" t="str">
            <v>Cyfanswm cynghorau sy'n cyfrannu</v>
          </cell>
          <cell r="C287" t="str">
            <v/>
          </cell>
        </row>
        <row r="288">
          <cell r="A288" t="str">
            <v>Total contributing councils</v>
          </cell>
          <cell r="B288" t="str">
            <v>Cyfanswm cynghorau sy'n cyfrannu</v>
          </cell>
          <cell r="C288" t="str">
            <v/>
          </cell>
        </row>
        <row r="289">
          <cell r="A289" t="str">
            <v>Total coroners' and other courts services</v>
          </cell>
          <cell r="B289" t="str">
            <v>Cyfanswm llysoedd y crwneriaid a llysoedd eraill</v>
          </cell>
          <cell r="C289" t="str">
            <v/>
          </cell>
        </row>
        <row r="290">
          <cell r="A290" t="str">
            <v>Total corporate and democratic core</v>
          </cell>
          <cell r="B290" t="str">
            <v>Cyfanswm y craidd corfforaethol a democrataidd</v>
          </cell>
          <cell r="C290" t="str">
            <v/>
          </cell>
        </row>
        <row r="291">
          <cell r="A291" t="str">
            <v>Total corporate and democratic core</v>
          </cell>
          <cell r="B291" t="str">
            <v>Cyfanswm y craidd corfforaethol a democrataidd</v>
          </cell>
          <cell r="C291" t="str">
            <v/>
          </cell>
        </row>
        <row r="292">
          <cell r="A292" t="str">
            <v>Total corporate and democratic core costs</v>
          </cell>
          <cell r="B292" t="str">
            <v>Cyfanswm costau'r craidd corfforaethol a democrataidd</v>
          </cell>
          <cell r="C292" t="str">
            <v/>
          </cell>
        </row>
        <row r="293">
          <cell r="A293" t="str">
            <v>Total council fund housing</v>
          </cell>
          <cell r="B293" t="str">
            <v>Cyfanswm tai cronfa'r cyngor</v>
          </cell>
          <cell r="C293" t="str">
            <v/>
          </cell>
        </row>
        <row r="294">
          <cell r="A294" t="str">
            <v>Total Education</v>
          </cell>
          <cell r="B294" t="str">
            <v>Cyfanswm Addysg</v>
          </cell>
          <cell r="C294" t="str">
            <v/>
          </cell>
        </row>
        <row r="295">
          <cell r="A295" t="str">
            <v>Total environmental and regulatory services</v>
          </cell>
          <cell r="B295" t="str">
            <v>Cyfanswm gwasanaethau amgylcheddol a rheoleiddiol</v>
          </cell>
          <cell r="C295" t="str">
            <v/>
          </cell>
        </row>
        <row r="296">
          <cell r="A296" t="str">
            <v>Total environmental health</v>
          </cell>
          <cell r="B296" t="str">
            <v>Cyfanswm iechyd yr amgylchedd</v>
          </cell>
          <cell r="C296" t="str">
            <v/>
          </cell>
        </row>
        <row r="297">
          <cell r="A297" t="str">
            <v>Total fire services</v>
          </cell>
          <cell r="B297" t="str">
            <v>Cyfanswm gwasanaethau tân</v>
          </cell>
          <cell r="C297" t="str">
            <v/>
          </cell>
        </row>
        <row r="298">
          <cell r="A298" t="str">
            <v>Total fire services including central costs</v>
          </cell>
          <cell r="B298" t="str">
            <v>Cyfanswm gwasanaethau tân, gan gynnwys costau canolog</v>
          </cell>
          <cell r="C298" t="str">
            <v/>
          </cell>
        </row>
        <row r="299">
          <cell r="A299" t="str">
            <v>Total grants</v>
          </cell>
          <cell r="B299" t="str">
            <v>Cyfanswm grantiau</v>
          </cell>
          <cell r="C299" t="str">
            <v/>
          </cell>
        </row>
        <row r="300">
          <cell r="A300" t="str">
            <v>Total Highways, Roads and Transport</v>
          </cell>
          <cell r="B300" t="str">
            <v>Cyfanswm Priffyrdd, Ffyrdd a Thrafnidiaeth</v>
          </cell>
          <cell r="C300" t="str">
            <v/>
          </cell>
        </row>
        <row r="301">
          <cell r="A301" t="str">
            <v>Total Home Office, Department for Constitutional Affairs and Unified Courts Administration</v>
          </cell>
          <cell r="B301" t="str">
            <v>Cyfanswm y Swyddfa Gartref, yr Adran Materion Cyfansoddiadol a Gweinyddiaeth y Llysoedd Unedig</v>
          </cell>
          <cell r="C301" t="str">
            <v/>
          </cell>
        </row>
        <row r="302">
          <cell r="A302" t="str">
            <v>Total Housing</v>
          </cell>
          <cell r="B302" t="str">
            <v>Cyfanswm Tai</v>
          </cell>
          <cell r="C302" t="str">
            <v/>
          </cell>
        </row>
        <row r="303">
          <cell r="A303" t="str">
            <v>Total local tax collection</v>
          </cell>
          <cell r="B303" t="str">
            <v>Cyfanswm casglu trethi lleol</v>
          </cell>
          <cell r="C303" t="str">
            <v/>
          </cell>
        </row>
        <row r="304">
          <cell r="A304" t="str">
            <v>Total national park services</v>
          </cell>
          <cell r="B304" t="str">
            <v>Cyfanswm gwasanaethau parciau cenedlaethol</v>
          </cell>
          <cell r="C304" t="str">
            <v/>
          </cell>
        </row>
        <row r="305">
          <cell r="A305" t="str">
            <v>Total national park services including central costs</v>
          </cell>
          <cell r="B305" t="str">
            <v>Cyfanswm gwasanaethau parciau cenedlaethol gan gynnwys costau canolog</v>
          </cell>
          <cell r="C305" t="str">
            <v/>
          </cell>
        </row>
        <row r="306">
          <cell r="A306" t="str">
            <v>Total non distributed costs</v>
          </cell>
          <cell r="B306" t="str">
            <v>Cyfanswm costau heb eu dosbarthu</v>
          </cell>
          <cell r="C306" t="str">
            <v/>
          </cell>
        </row>
        <row r="307">
          <cell r="A307" t="str">
            <v>Total of all grants</v>
          </cell>
          <cell r="B307" t="str">
            <v>Cyfanswm yr holl grantiau</v>
          </cell>
          <cell r="C307" t="str">
            <v/>
          </cell>
        </row>
        <row r="308">
          <cell r="A308" t="str">
            <v>Total other central costs</v>
          </cell>
          <cell r="B308" t="str">
            <v>Cyfanswm costau canolog eraill</v>
          </cell>
          <cell r="C308" t="str">
            <v/>
          </cell>
        </row>
        <row r="309">
          <cell r="A309" t="str">
            <v>Total other central costs</v>
          </cell>
          <cell r="B309" t="str">
            <v>Cyfanswm costau canolog eraill</v>
          </cell>
          <cell r="C309" t="str">
            <v/>
          </cell>
        </row>
        <row r="310">
          <cell r="A310" t="str">
            <v>Total other council fund housing services</v>
          </cell>
          <cell r="B310" t="str">
            <v>Cyfanswm gwasanaethau eraill tai cronfa'r cyngor</v>
          </cell>
          <cell r="C310" t="str">
            <v/>
          </cell>
        </row>
        <row r="311">
          <cell r="A311" t="str">
            <v>Total Other Local Services</v>
          </cell>
          <cell r="B311" t="str">
            <v>Cyfanswm Gwasanaethau Lleol Eraill</v>
          </cell>
          <cell r="C311" t="str">
            <v/>
          </cell>
        </row>
        <row r="312">
          <cell r="A312" t="str">
            <v>Total Other Services</v>
          </cell>
          <cell r="B312" t="str">
            <v>Cyfanswm Gwasanaethau Eraill</v>
          </cell>
          <cell r="C312" t="str">
            <v/>
          </cell>
        </row>
        <row r="313">
          <cell r="A313" t="str">
            <v>Total planning and development services</v>
          </cell>
          <cell r="B313" t="str">
            <v>Cyfanswm gwasanaethau cynllunio a datblygu</v>
          </cell>
          <cell r="C313" t="str">
            <v/>
          </cell>
        </row>
        <row r="314">
          <cell r="A314" t="str">
            <v>Total police and Home Office</v>
          </cell>
          <cell r="B314" t="str">
            <v>Cyfanswm yr heddlu a'r Swyddfa Gartref</v>
          </cell>
          <cell r="C314" t="str">
            <v/>
          </cell>
        </row>
        <row r="315">
          <cell r="A315" t="str">
            <v>Total police services</v>
          </cell>
          <cell r="B315" t="str">
            <v>Cyfanswm gwasanaethau'r heddlu</v>
          </cell>
          <cell r="C315" t="str">
            <v/>
          </cell>
        </row>
        <row r="316">
          <cell r="A316" t="str">
            <v>Total Roads and Transport</v>
          </cell>
          <cell r="B316" t="str">
            <v>Cyfanswm Ffyrdd a Thrafnidiaeth</v>
          </cell>
          <cell r="C316" t="str">
            <v/>
          </cell>
        </row>
        <row r="317">
          <cell r="A317" t="str">
            <v>Total waste</v>
          </cell>
          <cell r="B317" t="str">
            <v>Cyfanswm gwastraff</v>
          </cell>
          <cell r="C317" t="str">
            <v/>
          </cell>
        </row>
        <row r="318">
          <cell r="A318" t="str">
            <v>Town Centre Partnerships (now includes tidy towns grant)</v>
          </cell>
          <cell r="B318" t="str">
            <v>Partneriaethau Canol Tref (nawr yn cynnwys grant trefi taclus)</v>
          </cell>
          <cell r="C318" t="str">
            <v/>
          </cell>
        </row>
        <row r="319">
          <cell r="A319" t="str">
            <v>Tranquil greener, cleaner places</v>
          </cell>
          <cell r="B319" t="str">
            <v>Lleoedd tawelach, gwyrddach a glanach</v>
          </cell>
          <cell r="C319" t="str">
            <v/>
          </cell>
        </row>
        <row r="320">
          <cell r="A320" t="str">
            <v>Transfer to HRA balance (column 1) or from (column 6b) HRA balance</v>
          </cell>
          <cell r="B320" t="str">
            <v>Trosglwyddo i falans HRA (colofn 1) neu o (colofn 6b) falans HRA</v>
          </cell>
          <cell r="C320" t="str">
            <v/>
          </cell>
        </row>
        <row r="321">
          <cell r="A321" t="str">
            <v>Welsh in education (WEG) grant</v>
          </cell>
          <cell r="B321" t="str">
            <v>Grant y Gymraeg mewn Addysg</v>
          </cell>
          <cell r="C321" t="str">
            <v/>
          </cell>
        </row>
        <row r="322">
          <cell r="A322" t="str">
            <v>Youth Concessionary Fares Scheme </v>
          </cell>
          <cell r="B322" t="str">
            <v>Cynllun Tocynnau Teithio Rhatach i Bobl Ifanc</v>
          </cell>
          <cell r="C322" t="str">
            <v/>
          </cell>
        </row>
        <row r="323">
          <cell r="A323" t="str">
            <v>Youth Crime Prevention Fund</v>
          </cell>
          <cell r="B323" t="str">
            <v>Cronfa Atal Troseddau Ieuenctid</v>
          </cell>
          <cell r="C323" t="str">
            <v/>
          </cell>
        </row>
        <row r="324">
          <cell r="A324" t="str">
            <v>Youth justice board</v>
          </cell>
          <cell r="B324" t="str">
            <v>Bwrdd cyfiawnder ieuenctid</v>
          </cell>
          <cell r="C324" t="str">
            <v/>
          </cell>
        </row>
        <row r="325">
          <cell r="A325" t="str">
            <v>Youth justices board</v>
          </cell>
          <cell r="B325" t="str">
            <v>Bwrdd cyfiawnder ieuenctid</v>
          </cell>
          <cell r="C325" t="str">
            <v/>
          </cell>
        </row>
        <row r="326">
          <cell r="A326" t="str">
            <v>Youth Work Strategy Support Grant</v>
          </cell>
          <cell r="B326" t="str">
            <v>Grant Cymorth Strategaeth Gwaith Ieuenctid</v>
          </cell>
          <cell r="C326" t="str">
            <v/>
          </cell>
        </row>
        <row r="327">
          <cell r="A327" t="str">
            <v>Validations</v>
          </cell>
          <cell r="B327" t="str">
            <v>Dilysu</v>
          </cell>
          <cell r="C327" t="str">
            <v/>
          </cell>
        </row>
        <row r="328">
          <cell r="A328" t="str">
            <v>Comments</v>
          </cell>
          <cell r="B328" t="str">
            <v>Sylwadau</v>
          </cell>
          <cell r="C328" t="str">
            <v/>
          </cell>
        </row>
        <row r="329">
          <cell r="A329" t="str">
            <v>Asylum seekers children's services</v>
          </cell>
          <cell r="B329" t="str">
            <v>Gwasanaethau plant i geiswyr lloches</v>
          </cell>
          <cell r="C329" t="str">
            <v/>
          </cell>
        </row>
        <row r="330">
          <cell r="A330" t="str">
            <v>Children looked after</v>
          </cell>
          <cell r="B330" t="str">
            <v>Plant sy'n derbyn gofal</v>
          </cell>
          <cell r="C330" t="str">
            <v/>
          </cell>
        </row>
        <row r="331">
          <cell r="A331" t="str">
            <v>Family support services</v>
          </cell>
          <cell r="B331" t="str">
            <v>Gwasanaethau cymorth i deuluoedd</v>
          </cell>
          <cell r="C331" t="str">
            <v/>
          </cell>
        </row>
        <row r="332">
          <cell r="A332" t="str">
            <v>Safeguarding children and young people's services</v>
          </cell>
          <cell r="B332" t="str">
            <v>Gwasanaethau diogelu plant a phobl ifanc</v>
          </cell>
          <cell r="C332" t="str">
            <v/>
          </cell>
        </row>
        <row r="333">
          <cell r="A333" t="str">
            <v>Services for young people</v>
          </cell>
          <cell r="B333" t="str">
            <v>Gwasanaethau i bobl ifanc</v>
          </cell>
          <cell r="C333" t="str">
            <v/>
          </cell>
        </row>
        <row r="334">
          <cell r="A334" t="str">
            <v>Additional learning needs within LA budget</v>
          </cell>
          <cell r="B334" t="str">
            <v>Anghenion dysgu ychwanegol o fewn cyllideb yr ALl </v>
          </cell>
          <cell r="C334" t="str">
            <v/>
          </cell>
        </row>
        <row r="335">
          <cell r="A335" t="str">
            <v>Additional learning needs within school budget</v>
          </cell>
          <cell r="B335" t="str">
            <v>Anghenion dysgu ychwanegol o fewn cyllideb yr ysgol</v>
          </cell>
          <cell r="C335" t="str">
            <v/>
          </cell>
        </row>
        <row r="336">
          <cell r="A336" t="str">
            <v>Adult social care</v>
          </cell>
          <cell r="B336" t="str">
            <v>Gofal cymdeithasol i Oedolion</v>
          </cell>
          <cell r="C336" t="str">
            <v/>
          </cell>
        </row>
        <row r="337">
          <cell r="A337" t="str">
            <v>Adults aged under 65 with a physical disability or sensory impairment</v>
          </cell>
          <cell r="B337" t="str">
            <v>Oedolion o dan 65 oed sydd ag anabledd corfforol neu nam ar y synhwyrau</v>
          </cell>
          <cell r="C337" t="str">
            <v/>
          </cell>
        </row>
        <row r="338">
          <cell r="A338" t="str">
            <v>Adults aged under 65 with learning disabilities</v>
          </cell>
          <cell r="B338" t="str">
            <v>Oedolion o dan 65 oed sydd ag anableddau dysgu</v>
          </cell>
          <cell r="C338" t="str">
            <v/>
          </cell>
        </row>
        <row r="339">
          <cell r="A339" t="str">
            <v>Adults aged under 65 with mental health needs</v>
          </cell>
          <cell r="B339" t="str">
            <v>Oedolion o dan 65 oed sydd ag anghenion iechyd meddwl</v>
          </cell>
          <cell r="C339" t="str">
            <v/>
          </cell>
        </row>
        <row r="340">
          <cell r="A340" t="str">
            <v>Aggregates of schools' financial reserves</v>
          </cell>
          <cell r="B340" t="str">
            <v>Symiau cyfunol cronfeydd ariannol wrth gefn ysgolion</v>
          </cell>
          <cell r="C340" t="str">
            <v/>
          </cell>
        </row>
        <row r="341">
          <cell r="A341" t="str">
            <v>Amounts transferred to the capital account in respect of education</v>
          </cell>
          <cell r="B341" t="str">
            <v>Symiau a dosglwyddwyd i'r cyfrif cyfalaf ar gyfer addysg</v>
          </cell>
          <cell r="C341" t="str">
            <v/>
          </cell>
        </row>
        <row r="342">
          <cell r="A342" t="str">
            <v>Children's social care</v>
          </cell>
          <cell r="B342" t="str">
            <v>Gofal cymdeithasol i blant</v>
          </cell>
          <cell r="C342" t="str">
            <v/>
          </cell>
        </row>
        <row r="343">
          <cell r="A343" t="str">
            <v>Cultural and related services</v>
          </cell>
          <cell r="B343" t="str">
            <v>Gwasanaethau diwylliannol a chysylltiedig</v>
          </cell>
          <cell r="C343" t="str">
            <v/>
          </cell>
        </row>
        <row r="344">
          <cell r="A344" t="str">
            <v>Employee costs </v>
          </cell>
          <cell r="B344" t="str">
            <v>Costau cyflogeion</v>
          </cell>
          <cell r="C344" t="str">
            <v/>
          </cell>
        </row>
        <row r="345">
          <cell r="A345" t="str">
            <v>Highways and transport services</v>
          </cell>
          <cell r="B345" t="str">
            <v>Gwasanaethau priffyrdd a thrafnidiaeth</v>
          </cell>
          <cell r="C345" t="str">
            <v/>
          </cell>
        </row>
        <row r="346">
          <cell r="A346" t="str">
            <v>MEMORANDUM ITEMS</v>
          </cell>
          <cell r="B346" t="str">
            <v>EITEMAU MEMORANDWM</v>
          </cell>
          <cell r="C346" t="str">
            <v/>
          </cell>
        </row>
        <row r="347">
          <cell r="A347" t="str">
            <v>Non-delegated schools expenditure</v>
          </cell>
          <cell r="B347" t="str">
            <v>Gwariant ysgolion heb ei ddirprwyo</v>
          </cell>
          <cell r="C347" t="str">
            <v/>
          </cell>
        </row>
        <row r="348">
          <cell r="A348" t="str">
            <v>Of which payments to the voluntary sector</v>
          </cell>
          <cell r="B348" t="str">
            <v>Ac o hynny, taliadau i'r sector gwirfoddol</v>
          </cell>
          <cell r="C348" t="str">
            <v/>
          </cell>
        </row>
        <row r="349">
          <cell r="A349" t="str">
            <v>Older people (aged 65 or over) including older mentally ill</v>
          </cell>
          <cell r="B349" t="str">
            <v>Pobl hyn (65 oed a throsodd) gan gynnwys pobl hyn sydd a salwtch meddwl</v>
          </cell>
          <cell r="C349" t="str">
            <v/>
          </cell>
        </row>
        <row r="350">
          <cell r="A350" t="str">
            <v>Other adult services (aged under 65)</v>
          </cell>
          <cell r="B350" t="str">
            <v>Gwasanaethau eraill i oedolion (sydd o dan 65 oed)</v>
          </cell>
          <cell r="C350" t="str">
            <v/>
          </cell>
        </row>
        <row r="351">
          <cell r="A351" t="str">
            <v>Other employee costs </v>
          </cell>
          <cell r="B351" t="str">
            <v>Costau eraill cyflogeion</v>
          </cell>
          <cell r="C351" t="str">
            <v/>
          </cell>
        </row>
        <row r="352">
          <cell r="A352" t="str">
            <v>pay account</v>
          </cell>
          <cell r="B352" t="str">
            <v>cyfrif tâl</v>
          </cell>
          <cell r="C352" t="str">
            <v/>
          </cell>
        </row>
        <row r="353">
          <cell r="A353" t="str">
            <v>Revenue amounts transferred to the capital account</v>
          </cell>
          <cell r="B353" t="str">
            <v>Symiau refeniw wedi'u trosglwyddo i'r cyfrif cyfalaf</v>
          </cell>
          <cell r="C353" t="str">
            <v/>
          </cell>
        </row>
        <row r="354">
          <cell r="A354" t="str">
            <v>Running expenses </v>
          </cell>
          <cell r="B354" t="str">
            <v>Treuliau rhedeg</v>
          </cell>
          <cell r="C354" t="str">
            <v/>
          </cell>
        </row>
        <row r="355">
          <cell r="A355" t="str">
            <v>SEN expenditure outside of special schools</v>
          </cell>
          <cell r="B355" t="str">
            <v>Gwariant AAA y tu allan i ysgolion arbennig</v>
          </cell>
          <cell r="C355" t="str">
            <v/>
          </cell>
        </row>
        <row r="356">
          <cell r="A356" t="str">
            <v>services</v>
          </cell>
          <cell r="B356" t="str">
            <v>gwasanaethau</v>
          </cell>
          <cell r="C356" t="str">
            <v/>
          </cell>
        </row>
        <row r="357">
          <cell r="A357" t="str">
            <v>Social services expenditure</v>
          </cell>
          <cell r="B357" t="str">
            <v>Gwariant gwasanaethau cymdeithasol</v>
          </cell>
          <cell r="C357" t="str">
            <v/>
          </cell>
        </row>
        <row r="358">
          <cell r="A358" t="str">
            <v>Subjective breakdown of gross expenditure on cultural and related services</v>
          </cell>
          <cell r="B358" t="str">
            <v>Dadansoddiad yn ôl pwnc o'r gwariant gros ar wasanaethau diwylliannol a chysylltiedig</v>
          </cell>
          <cell r="C358" t="str">
            <v/>
          </cell>
        </row>
        <row r="359">
          <cell r="A359" t="str">
            <v>Subjective breakdown of gross expenditure on education services</v>
          </cell>
          <cell r="B359" t="str">
            <v>Dadansoddiad yn ôl pwnc o'r gwariant gros ar wasanaethau addysg</v>
          </cell>
          <cell r="C359" t="str">
            <v/>
          </cell>
        </row>
        <row r="360">
          <cell r="A360" t="str">
            <v>Subjective breakdown of gross expenditure on highways, roads and transport services</v>
          </cell>
          <cell r="B360" t="str">
            <v>Dadansoddiad yn ôl pwnc o'r gwariant gros ar wasanaethau priffyrdd, ffyrdd a thrafnidiaeth</v>
          </cell>
          <cell r="C360" t="str">
            <v/>
          </cell>
        </row>
        <row r="361">
          <cell r="A361" t="str">
            <v>Subjective breakdown of gross expenditure on social services</v>
          </cell>
          <cell r="B361" t="str">
            <v>Dadansoddiad yn ôl pwnc o'r gwariant gros ar wasanaethau cymdeithasol</v>
          </cell>
          <cell r="C361" t="str">
            <v/>
          </cell>
        </row>
        <row r="362">
          <cell r="A362" t="str">
            <v>Teacher costs</v>
          </cell>
          <cell r="B362" t="str">
            <v>Costau athrawon</v>
          </cell>
          <cell r="C362" t="str">
            <v/>
          </cell>
        </row>
        <row r="363">
          <cell r="A363" t="str">
            <v>To be transferred to revenue summary form</v>
          </cell>
          <cell r="B363" t="str">
            <v>I'w drosglwyddo i'r ffurflen crynodeb o refeniw</v>
          </cell>
          <cell r="C363" t="str">
            <v/>
          </cell>
        </row>
        <row r="364">
          <cell r="A364" t="str">
            <v>Total cultural and related services</v>
          </cell>
          <cell r="B364" t="str">
            <v>Cyfanswm gwasanaethau diwylliannol a chysylltiedig</v>
          </cell>
          <cell r="C364" t="str">
            <v/>
          </cell>
        </row>
        <row r="365">
          <cell r="A365" t="str">
            <v>Total culture and heritage</v>
          </cell>
          <cell r="B365" t="str">
            <v>Cyfanswm diwylliant a threftadaeth</v>
          </cell>
          <cell r="C365" t="str">
            <v/>
          </cell>
        </row>
        <row r="366">
          <cell r="A366" t="str">
            <v>Total net expenditure on SEN provision: middle schools (statemented and non-statemented pupils)</v>
          </cell>
          <cell r="B366" t="str">
            <v>Cyfanswm gwariant net ar ddarpariaeth AAA: ysgolion canol (disgyblion â datganiad a disgyblion heb ddatganiad)</v>
          </cell>
          <cell r="C366" t="str">
            <v/>
          </cell>
        </row>
        <row r="367">
          <cell r="A367" t="str">
            <v>Total net expenditure on SEN provision: nursery schools (statemented and non-statemented pupils)</v>
          </cell>
          <cell r="B367" t="str">
            <v>Cyfanswm gwariant net ar ddarpariaeth AAA: ysgolion meithrin (disgyblion â datganiad a disgyblion heb ddatganiad)</v>
          </cell>
          <cell r="C367" t="str">
            <v/>
          </cell>
        </row>
        <row r="368">
          <cell r="A368" t="str">
            <v>Total net expenditure on SEN provision: primary schools (statemented and non-statemented pupils)</v>
          </cell>
          <cell r="B368" t="str">
            <v>Cyfanswm gwariant net ar ddarpariaeth AAA: ysgolion cynradd (disgyblion â datganiad a disgyblion heb ddatganiad)</v>
          </cell>
          <cell r="C368" t="str">
            <v/>
          </cell>
        </row>
        <row r="369">
          <cell r="A369" t="str">
            <v>Total net expenditure on SEN provision: secondary schools (statemented and non-statemented pupils)</v>
          </cell>
          <cell r="B369" t="str">
            <v>Cyfanswm gwariant net ar ddarpariaeth AAA: ysgolion uwchradd (disgyblion â datganiad a disgyblion heb ddatganiad)</v>
          </cell>
          <cell r="C369" t="str">
            <v/>
          </cell>
        </row>
        <row r="370">
          <cell r="A370" t="str">
            <v>Total structural maintenance, highways and roads</v>
          </cell>
          <cell r="B370" t="str">
            <v>Cyfanswm cynnal a chadw strwythurol, priffyrdd a ffyrdd</v>
          </cell>
          <cell r="C370" t="str">
            <v/>
          </cell>
        </row>
        <row r="371">
          <cell r="A371" t="str">
            <v>Transfers from (-) / to (+) schools' financial reserves of another LA</v>
          </cell>
          <cell r="B371" t="str">
            <v>Trosglwyddiadau o (-) / i (+) gronfeydd ariannol wrth gefn ysgolion mewn ALl arall</v>
          </cell>
          <cell r="C371" t="str">
            <v/>
          </cell>
        </row>
        <row r="372">
          <cell r="A372" t="str">
            <v>Validations - please ensure these have been cleared before issuing your returns.</v>
          </cell>
          <cell r="B372" t="str">
            <v>Dilysu - gwnewch yn siŵr fod y rhain wedi cael eu cymeradwyo cyn cyflwyno eich ffurflenni</v>
          </cell>
          <cell r="C372" t="str">
            <v/>
          </cell>
        </row>
        <row r="373">
          <cell r="A373" t="str">
            <v>If you have a variance, please record the reasons for these under the notes section.</v>
          </cell>
          <cell r="B373" t="str">
            <v>Os oes gennych amrywiant, cofnodwch y rhesymau dros hyn yn yr adran nodiadau.</v>
          </cell>
          <cell r="C373" t="str">
            <v/>
          </cell>
        </row>
        <row r="374">
          <cell r="A374" t="str">
            <v>RG Total Education = RS Lines 1 + 2</v>
          </cell>
          <cell r="B374" t="str">
            <v>Cyfanswm RG Addysg = Llinellau RS 1 + 2</v>
          </cell>
          <cell r="C374" t="str">
            <v/>
          </cell>
        </row>
        <row r="375">
          <cell r="A375" t="str">
            <v>RG Total Social Services = RS Lines 6 to 8</v>
          </cell>
          <cell r="B375" t="str">
            <v>Cyfanswm RG Gwasanaethau Cymdeithasol = Llinellau RS 6 i 8</v>
          </cell>
          <cell r="C375" t="str">
            <v/>
          </cell>
        </row>
        <row r="376">
          <cell r="A376" t="str">
            <v>RG Total Highways = RS Lines 3 to 5</v>
          </cell>
          <cell r="B376" t="str">
            <v>Cyfanswm RG Priffyrdd = Llinellau RS 3 i 5</v>
          </cell>
          <cell r="C376" t="str">
            <v/>
          </cell>
        </row>
        <row r="377">
          <cell r="A377" t="str">
            <v>RG Total Housing (less CTRS Admin) = RO8 line 26</v>
          </cell>
          <cell r="B377" t="str">
            <v>Cyfanswm RG Tai (wedi tynnu CTRS Gweinyddol) = RO8 llinell 26</v>
          </cell>
          <cell r="C377" t="str">
            <v/>
          </cell>
        </row>
        <row r="378">
          <cell r="A378" t="str">
            <v>Employee Cost &lt;&gt;0</v>
          </cell>
          <cell r="B378" t="str">
            <v>Cost cyflogeion &lt;&gt;0</v>
          </cell>
          <cell r="C378" t="str">
            <v/>
          </cell>
        </row>
        <row r="379">
          <cell r="A379" t="str">
            <v>RS Line 70 Column 4 - Should be less than £500k</v>
          </cell>
          <cell r="B379" t="str">
            <v>RS Llinell 70 Colofn 4 - Dylai fod yn llai na £500k</v>
          </cell>
          <cell r="C379" t="str">
            <v/>
          </cell>
        </row>
        <row r="380">
          <cell r="A380" t="str">
            <v>(Non-significant) surpluses/deficits on internal trading accounts not disaggregated to services</v>
          </cell>
          <cell r="B380" t="str">
            <v>Gwargedau/Diffygion (ansylweddol) ar gyfrifon masnachu mewnol heb eu dadgyfuno yn ôl gwasanaeth</v>
          </cell>
          <cell r="C380" t="str">
            <v/>
          </cell>
        </row>
        <row r="381">
          <cell r="A381" t="str">
            <v>RG Total Police = ROP Lines 6 and 11</v>
          </cell>
          <cell r="B381" t="str">
            <v>Cyfanswm RG Heddlu = ROP Llinellau 6 ac 11</v>
          </cell>
          <cell r="C381" t="str">
            <v/>
          </cell>
        </row>
        <row r="382">
          <cell r="A382" t="str">
            <v>RG Line 201 = RO2 Line 26</v>
          </cell>
          <cell r="B382" t="str">
            <v>RG Llinell 201  = RO2 Llinell 26 </v>
          </cell>
          <cell r="C382" t="str">
            <v/>
          </cell>
        </row>
        <row r="383">
          <cell r="A383" t="str">
            <v>Concessionary fares re-imbursement grant</v>
          </cell>
          <cell r="B383" t="str">
            <v>Grant ad-dalu tocynnau teithio rhatach</v>
          </cell>
          <cell r="C383" t="str">
            <v/>
          </cell>
        </row>
        <row r="384">
          <cell r="A384" t="str">
            <v>RO5 25.6 Column 11 = RG 624 Column 1</v>
          </cell>
          <cell r="B384" t="str">
            <v>RO5 25.6 Colofn 11 = RG 624 Colofn 1</v>
          </cell>
          <cell r="C384" t="str">
            <v/>
          </cell>
        </row>
        <row r="385">
          <cell r="A385" t="str">
            <v>Waste Grant</v>
          </cell>
          <cell r="B385" t="str">
            <v>Grant Gwastraff</v>
          </cell>
          <cell r="C385" t="str">
            <v/>
          </cell>
        </row>
        <row r="386">
          <cell r="A386" t="str">
            <v>Tolerance +/- 1K</v>
          </cell>
          <cell r="B386" t="str">
            <v>Goddefiant +/- 1K</v>
          </cell>
          <cell r="C386" t="str">
            <v/>
          </cell>
        </row>
        <row r="387">
          <cell r="A387" t="str">
            <v>RO4 Line 6 Column 11 = RG 603 Column 1</v>
          </cell>
          <cell r="B387" t="str">
            <v>RO4 Llinell 6 Colofn 11 = RG 603 Colofn 1</v>
          </cell>
          <cell r="C387" t="str">
            <v/>
          </cell>
        </row>
        <row r="388">
          <cell r="A388" t="str">
            <v>Cultural &amp; heritage</v>
          </cell>
          <cell r="B388" t="str">
            <v>Diwylliannol a threftadaeth</v>
          </cell>
          <cell r="C388" t="str">
            <v/>
          </cell>
        </row>
        <row r="389">
          <cell r="A389" t="str">
            <v>Less than</v>
          </cell>
          <cell r="B389" t="str">
            <v>Yn llai na</v>
          </cell>
          <cell r="C389" t="str">
            <v/>
          </cell>
        </row>
        <row r="390">
          <cell r="A390" t="str">
            <v>Should</v>
          </cell>
          <cell r="B390" t="str">
            <v>Dylai fod</v>
          </cell>
          <cell r="C390" t="str">
            <v/>
          </cell>
        </row>
        <row r="391">
          <cell r="A391" t="str">
            <v>RS Line 58 (col 4) / 
RS Line 60 (col 4)</v>
          </cell>
          <cell r="B391" t="str">
            <v>RS Llinell 58 (col 4) / 
RS Llinell 60 (col 4)</v>
          </cell>
          <cell r="C391" t="str">
            <v/>
          </cell>
        </row>
        <row r="392">
          <cell r="A392" t="str">
            <v>RS Line 59 (col 4) / 
RS Line 60 (col 4)</v>
          </cell>
          <cell r="B392" t="str">
            <v>RS Llinell 59 (col 4) / 
RS Llinell 60 (col 4)</v>
          </cell>
          <cell r="C392" t="str">
            <v/>
          </cell>
        </row>
        <row r="393">
          <cell r="A393" t="str">
            <v>RS Line 90
(col 5)</v>
          </cell>
          <cell r="B393" t="str">
            <v>RS Llinell 90
(col 5)</v>
          </cell>
          <cell r="C393" t="str">
            <v/>
          </cell>
        </row>
        <row r="394">
          <cell r="A394" t="str">
            <v>RO8 Line 32 column 10</v>
          </cell>
          <cell r="B394" t="str">
            <v>RO8 Llinell 32 colofn 10</v>
          </cell>
          <cell r="C394" t="str">
            <v/>
          </cell>
        </row>
        <row r="395">
          <cell r="A395" t="str">
            <v>Notes</v>
          </cell>
          <cell r="B395" t="str">
            <v>Nodiadau</v>
          </cell>
          <cell r="C395" t="str">
            <v/>
          </cell>
        </row>
        <row r="396">
          <cell r="A396" t="str">
            <v>Click the link below for notes for guidance for individual forms (Web access required)</v>
          </cell>
          <cell r="B396" t="str">
            <v>Cliciwch ar y ddolen isod i gael canllawiau ar gyfer y ffurflenni unigol (mae angen mynediad at y we)</v>
          </cell>
          <cell r="C396" t="str">
            <v/>
          </cell>
        </row>
        <row r="397">
          <cell r="A397" t="str">
            <v>Notes for guidance hyperlink</v>
          </cell>
          <cell r="B397" t="str">
            <v>Hyperddolen canllawiau</v>
          </cell>
          <cell r="C397" t="str">
            <v/>
          </cell>
        </row>
        <row r="398">
          <cell r="A398" t="str">
            <v>Capital outturn</v>
          </cell>
          <cell r="B398" t="str">
            <v>Alldro cyfalaf</v>
          </cell>
          <cell r="C398" t="str">
            <v/>
          </cell>
        </row>
        <row r="399">
          <cell r="A399" t="str">
            <v>Please select your authority</v>
          </cell>
          <cell r="B399" t="str">
            <v>Dewiswch eich awdurdod</v>
          </cell>
          <cell r="C399" t="str">
            <v/>
          </cell>
        </row>
        <row r="400">
          <cell r="A400" t="str">
            <v>If necessary, please amend the name and telephone number of our contact in case of queries:-</v>
          </cell>
          <cell r="B400" t="str">
            <v>Os oes angen, newidiwch enw a rhif ffôn y person y gallwn gysylltu â hwy ar gyfer ymholiadau:- </v>
          </cell>
          <cell r="C400" t="str">
            <v/>
          </cell>
        </row>
        <row r="401">
          <cell r="A401" t="str">
            <v>Contact name:        </v>
          </cell>
          <cell r="B401" t="str">
            <v>Enw'r person cyswllt:</v>
          </cell>
          <cell r="C401" t="str">
            <v/>
          </cell>
        </row>
        <row r="402">
          <cell r="A402" t="str">
            <v>Contact E-mail:        </v>
          </cell>
          <cell r="B402" t="str">
            <v>E-bost</v>
          </cell>
          <cell r="C402" t="str">
            <v/>
          </cell>
        </row>
        <row r="403">
          <cell r="A403" t="str">
            <v>Telephone:        </v>
          </cell>
          <cell r="B403" t="str">
            <v>Ffôn:</v>
          </cell>
          <cell r="C403" t="str">
            <v/>
          </cell>
        </row>
        <row r="404">
          <cell r="A404" t="str">
            <v>The information on this form must be submitted to the Welsh Government under section 14 of the Local Government Act 2003.</v>
          </cell>
          <cell r="B404" t="str">
            <v>Rhaid cyflwyno'r wybodaeth ar y ffurflen hon i Lywodraeth Cymru yn unol ag adran 14 o Ddeddf Llywodraeth Leol 2003.</v>
          </cell>
          <cell r="C404" t="str">
            <v/>
          </cell>
        </row>
        <row r="405">
          <cell r="A405" t="str">
            <v>This form must be returned by 31 July</v>
          </cell>
          <cell r="B405" t="str">
            <v>Rhaid dychwelyd y ffurflen hon erbyn 31 Gorffennaf</v>
          </cell>
          <cell r="C405" t="str">
            <v/>
          </cell>
        </row>
        <row r="406">
          <cell r="A406" t="str">
            <v>Please email the spreadsheet to the address below, please note that we no longer require a signed hard-copy of this return.</v>
          </cell>
          <cell r="B406" t="str">
            <v>Anfonwch y daenlen drwy e-bost i'r cyfeiriad isod. Sylwch nad oes rhaid inni gael copi caled wedi'i lofnodi o'r ffurflen hon bellach.</v>
          </cell>
          <cell r="C406" t="str">
            <v/>
          </cell>
        </row>
        <row r="407">
          <cell r="A407" t="str">
            <v>Any queries on completion of the form or spreadsheet should be directed to Frank Kelly or Anthony Newby, via telephone or e-mail, as directed below.</v>
          </cell>
          <cell r="B407" t="str">
            <v>Dylid cyfeirio pob ymholiad ynghylch llenwi'r ffurflen neu'r daenlen at Frank Kelly neu Anthony Newby, dros y ffôn neu drwy e-bost, yn unol â'r cyfarwyddiadau isod.</v>
          </cell>
          <cell r="C407" t="str">
            <v/>
          </cell>
        </row>
        <row r="408">
          <cell r="A408" t="str">
            <v>It is a Welsh Government audit requirement that all cells are completed.  Please ensure that all blank cells are populated with zeros, those that are not will be assumed to be zero.</v>
          </cell>
          <cell r="B408" t="str">
            <v>Mae'n un o ofynion archwiliadau Llywodraeth Cymru fod pob cell yn cael ei llenwi. Gwnewch yn siŵr fod sero ym mhob cell wag. Cymerir yn ganiataol mai sero yw gwerth pob cell sydd heb ei llenwi.</v>
          </cell>
          <cell r="C408" t="str">
            <v/>
          </cell>
        </row>
        <row r="409">
          <cell r="A409" t="str">
            <v>Local Government Financial Statistics,</v>
          </cell>
          <cell r="B409" t="str">
            <v>Ystadegau Ariannol Llywodraeth Leol,</v>
          </cell>
          <cell r="C409" t="str">
            <v/>
          </cell>
        </row>
        <row r="410">
          <cell r="A410" t="str">
            <v>Knowledge and Analytical Services,</v>
          </cell>
          <cell r="B410" t="str">
            <v>Gwasanaethau Gwybodaeth a Dadansoddi,</v>
          </cell>
          <cell r="C410" t="str">
            <v/>
          </cell>
        </row>
        <row r="411">
          <cell r="A411" t="str">
            <v>Welsh Government,</v>
          </cell>
          <cell r="B411" t="str">
            <v>Llywodraeth Cymru,</v>
          </cell>
          <cell r="C411" t="str">
            <v/>
          </cell>
        </row>
        <row r="412">
          <cell r="A412" t="str">
            <v>Cathays Park,</v>
          </cell>
          <cell r="B412" t="str">
            <v>Parc Cathays,</v>
          </cell>
          <cell r="C412" t="str">
            <v/>
          </cell>
        </row>
        <row r="413">
          <cell r="A413" t="str">
            <v>CARDIFF,</v>
          </cell>
          <cell r="B413" t="str">
            <v>CAERDYDD</v>
          </cell>
          <cell r="C413" t="str">
            <v/>
          </cell>
        </row>
        <row r="414">
          <cell r="A414" t="str">
            <v>CF10 3NQ.</v>
          </cell>
          <cell r="B414" t="str">
            <v>CF10 3NQ</v>
          </cell>
          <cell r="C414" t="str">
            <v/>
          </cell>
        </row>
        <row r="415">
          <cell r="A415" t="str">
            <v>Telephone: 029 2082 5673</v>
          </cell>
          <cell r="B415" t="str">
            <v>Ffôn: 029 2082 5673</v>
          </cell>
          <cell r="C415" t="str">
            <v/>
          </cell>
        </row>
        <row r="416">
          <cell r="A416" t="str">
            <v>E-mail: lgfs.transfer@wales.gsi.gov.uk</v>
          </cell>
          <cell r="B416" t="str">
            <v>E-bost: lgfs.transfer@wales.gsi.gov.uk</v>
          </cell>
          <cell r="C416" t="str">
            <v/>
          </cell>
        </row>
        <row r="417">
          <cell r="A417" t="str">
            <v>Please select your authority on FrontPage</v>
          </cell>
          <cell r="B417" t="str">
            <v>Dewiswch eich awdurdod ar y dudalen flaen</v>
          </cell>
          <cell r="C417" t="str">
            <v/>
          </cell>
        </row>
        <row r="418">
          <cell r="A418" t="str">
            <v>COR1-2:       Capital outturn 1 and 2</v>
          </cell>
          <cell r="B418" t="str">
            <v>COR1-2:       Alldro cyfalaf 1 a 2</v>
          </cell>
          <cell r="C418" t="str">
            <v/>
          </cell>
        </row>
        <row r="419">
          <cell r="A419" t="str">
            <v>New construction/improvement of roads</v>
          </cell>
          <cell r="B419" t="str">
            <v>Adeiladu ffyrdd newydd / Gwella ffyrdd</v>
          </cell>
          <cell r="C419" t="str">
            <v/>
          </cell>
        </row>
        <row r="420">
          <cell r="A420" t="str">
            <v>Structural maintenance - principal roads</v>
          </cell>
          <cell r="B420" t="str">
            <v>Cynnal a chadw adeileddol - prif ffyrdd</v>
          </cell>
          <cell r="C420" t="str">
            <v/>
          </cell>
        </row>
        <row r="421">
          <cell r="A421" t="str">
            <v>Structural maintenance - other LA roads</v>
          </cell>
          <cell r="B421" t="str">
            <v>Cynnal a chadw adeileddol - ffyrdd mewn ALlau eraill</v>
          </cell>
          <cell r="C421" t="str">
            <v/>
          </cell>
        </row>
        <row r="422">
          <cell r="A422" t="str">
            <v>Expenditure on bridges</v>
          </cell>
          <cell r="B422" t="str">
            <v>Gwariant ar bontydd</v>
          </cell>
          <cell r="C422" t="str">
            <v/>
          </cell>
        </row>
        <row r="423">
          <cell r="A423" t="str">
            <v>Road safety</v>
          </cell>
          <cell r="B423" t="str">
            <v>Diogelwch ar y ffyrdd</v>
          </cell>
          <cell r="C423" t="str">
            <v/>
          </cell>
        </row>
        <row r="424">
          <cell r="A424" t="str">
            <v>Parking of vehicles (including car parks)</v>
          </cell>
          <cell r="B424" t="str">
            <v>Parcio cerbydau (gan gynnwys meysydd parcio)</v>
          </cell>
          <cell r="C424" t="str">
            <v/>
          </cell>
        </row>
        <row r="425">
          <cell r="A425" t="str">
            <v>Public passenger transport - bus</v>
          </cell>
          <cell r="B425" t="str">
            <v>Trafnidiaeth gyhoeddus i deithwyr - bws</v>
          </cell>
          <cell r="C425" t="str">
            <v/>
          </cell>
        </row>
        <row r="426">
          <cell r="A426" t="str">
            <v>Public passenger transport - rail, underground and other</v>
          </cell>
          <cell r="B426" t="str">
            <v>Trafnidiaeth gyhoeddus i deithwyr - rheilffyrdd, rheilffyrdd tanddaearol ac arall</v>
          </cell>
          <cell r="C426" t="str">
            <v/>
          </cell>
        </row>
        <row r="427">
          <cell r="A427" t="str">
            <v>Tolled road bridges, tunnels and ferries and public transport companies</v>
          </cell>
          <cell r="B427" t="str">
            <v>Pontydd ffyrdd â tholl, twnelau a fferïau a chwmnïau trafnidiaeth gyhoeddus</v>
          </cell>
          <cell r="C427" t="str">
            <v/>
          </cell>
        </row>
        <row r="428">
          <cell r="A428" t="str">
            <v>Acquisition / sale of land for housing revenue account (HRA)</v>
          </cell>
          <cell r="B428" t="str">
            <v>Caffael/Gwerthu tir ar gyfer y Cyfrif Refeniw Tai (HRA)</v>
          </cell>
          <cell r="C428" t="str">
            <v/>
          </cell>
        </row>
        <row r="429">
          <cell r="A429" t="str">
            <v>New building of HRA dwellings</v>
          </cell>
          <cell r="B429" t="str">
            <v>Adeiladu anheddau HRA newydd</v>
          </cell>
          <cell r="C429" t="str">
            <v/>
          </cell>
        </row>
        <row r="430">
          <cell r="A430" t="str">
            <v>Purchase / sale of HRA dwellings</v>
          </cell>
          <cell r="B430" t="str">
            <v>Prynu/Gwerthu anheddau HRA</v>
          </cell>
          <cell r="C430" t="str">
            <v/>
          </cell>
        </row>
        <row r="431">
          <cell r="A431" t="str">
            <v>Premature full repayment of principal on mortgages / loans provided for council house purchase</v>
          </cell>
          <cell r="B431" t="str">
            <v>Prifsymiau ar forgeisi / benthyciadau a ddarparwyd i brynu tai cyngor wedi eu had-dalu'n llawn yn gynnar</v>
          </cell>
          <cell r="C431" t="str">
            <v/>
          </cell>
        </row>
        <row r="432">
          <cell r="A432" t="str">
            <v>Mortgages / loans provided for council house purchase</v>
          </cell>
          <cell r="B432" t="str">
            <v>Morgeisi/Benthyciadau a ddarparwyd ar gyfer prynu tai cyngor</v>
          </cell>
          <cell r="C432" t="str">
            <v/>
          </cell>
        </row>
        <row r="433">
          <cell r="A433" t="str">
            <v>Improvements and repairs to HRA PRCs</v>
          </cell>
          <cell r="B433" t="str">
            <v>Gwella ac atgyweirio - tai concrit cydnerth parod HRA</v>
          </cell>
          <cell r="C433" t="str">
            <v/>
          </cell>
        </row>
        <row r="434">
          <cell r="A434" t="str">
            <v>Improvements and repairs to other HRA dwellings</v>
          </cell>
          <cell r="B434" t="str">
            <v>Gwella ac atgyweirio anheddau HRA eraill</v>
          </cell>
          <cell r="C434" t="str">
            <v/>
          </cell>
        </row>
        <row r="435">
          <cell r="A435" t="str">
            <v>Low cost home ownership (HRA)</v>
          </cell>
          <cell r="B435" t="str">
            <v>Perchentyaeth cost isel (HRA)</v>
          </cell>
          <cell r="C435" t="str">
            <v/>
          </cell>
        </row>
        <row r="436">
          <cell r="A436" t="str">
            <v>Other HRA</v>
          </cell>
          <cell r="B436" t="str">
            <v>HRA arall</v>
          </cell>
          <cell r="C436" t="str">
            <v/>
          </cell>
        </row>
        <row r="437">
          <cell r="A437" t="str">
            <v>Environmental work in renewal areas</v>
          </cell>
          <cell r="B437" t="str">
            <v>Gwaith amgylcheddol mewn ardaloedd adnewyddu</v>
          </cell>
          <cell r="C437" t="str">
            <v/>
          </cell>
        </row>
        <row r="438">
          <cell r="A438" t="str">
            <v>Group repair</v>
          </cell>
          <cell r="B438" t="str">
            <v>Atgyweitio grŵp</v>
          </cell>
          <cell r="C438" t="str">
            <v/>
          </cell>
        </row>
        <row r="439">
          <cell r="A439" t="str">
            <v>Slum clearance</v>
          </cell>
          <cell r="B439" t="str">
            <v>Clirio slymiau</v>
          </cell>
          <cell r="C439" t="str">
            <v/>
          </cell>
        </row>
        <row r="440">
          <cell r="A440" t="str">
            <v>Low cost home ownership (non-HRA)</v>
          </cell>
          <cell r="B440" t="str">
            <v>Perchentyaeth cost isel (ddim HRA)</v>
          </cell>
          <cell r="C440" t="str">
            <v/>
          </cell>
        </row>
        <row r="441">
          <cell r="A441" t="str">
            <v>Renovation grants</v>
          </cell>
          <cell r="B441" t="str">
            <v>Grantiau adnewyddu</v>
          </cell>
          <cell r="C441" t="str">
            <v/>
          </cell>
        </row>
        <row r="442">
          <cell r="A442" t="str">
            <v>Other grants</v>
          </cell>
          <cell r="B442" t="str">
            <v>Grantiau eraill</v>
          </cell>
          <cell r="C442" t="str">
            <v/>
          </cell>
        </row>
        <row r="443">
          <cell r="A443" t="str">
            <v>Lending to registered social landlords</v>
          </cell>
          <cell r="B443" t="str">
            <v>Benthyca i landlordiaid cymdeithasol cofrestredig</v>
          </cell>
          <cell r="C443" t="str">
            <v/>
          </cell>
        </row>
        <row r="444">
          <cell r="A444" t="str">
            <v>Lending to other borrowers</v>
          </cell>
          <cell r="B444" t="str">
            <v>Benthyca i fenthycwyr eraill</v>
          </cell>
          <cell r="C444" t="str">
            <v/>
          </cell>
        </row>
        <row r="445">
          <cell r="A445" t="str">
            <v>Arts activities and facilities (including theatres)</v>
          </cell>
          <cell r="B445" t="str">
            <v>Gweithgareddau a chyfleusterau y celfyddydau (gan gynnwys theatrau)</v>
          </cell>
          <cell r="C445" t="str">
            <v/>
          </cell>
        </row>
        <row r="446">
          <cell r="A446" t="str">
            <v>Sports development and children's play</v>
          </cell>
          <cell r="B446" t="str">
            <v>Datblygu chwaraeon a chwarae plant</v>
          </cell>
          <cell r="C446" t="str">
            <v/>
          </cell>
        </row>
        <row r="447">
          <cell r="A447" t="str">
            <v>Derelict land reclamation (grant aided)</v>
          </cell>
          <cell r="B447" t="str">
            <v>Adfer tir diffaith (cymorth grant)</v>
          </cell>
          <cell r="C447" t="str">
            <v/>
          </cell>
        </row>
        <row r="448">
          <cell r="A448" t="str">
            <v>Planning and development (including Gypsy sites)</v>
          </cell>
          <cell r="B448" t="str">
            <v>Cynllunio a datblygu (gan gynnwys safleoedd Sipsiwn)</v>
          </cell>
          <cell r="C448" t="str">
            <v/>
          </cell>
        </row>
        <row r="449">
          <cell r="A449" t="str">
            <v>Fire and rescue service</v>
          </cell>
          <cell r="B449" t="str">
            <v>Gwasanaeth tân ac achub</v>
          </cell>
          <cell r="C449" t="str">
            <v/>
          </cell>
        </row>
        <row r="450">
          <cell r="A450" t="str">
            <v>Police service</v>
          </cell>
          <cell r="B450" t="str">
            <v>Gwasanaeth yr heddlu</v>
          </cell>
          <cell r="C450" t="str">
            <v/>
          </cell>
        </row>
        <row r="451">
          <cell r="A451" t="str">
            <v>Figures in blue are calculated, the cells are protected.</v>
          </cell>
          <cell r="B451" t="str">
            <v>Mae'r ffigurau mewn glas yn cael eu cyfrifo, mae'r celloedd wedi'u diogelu</v>
          </cell>
          <cell r="C451" t="str">
            <v/>
          </cell>
        </row>
        <row r="452">
          <cell r="A452" t="str">
            <v>Acquisition of land and existing buildings</v>
          </cell>
          <cell r="B452" t="str">
            <v>Caffael tir ac adeiladau presennol</v>
          </cell>
          <cell r="C452" t="str">
            <v/>
          </cell>
        </row>
        <row r="453">
          <cell r="A453" t="str">
            <v>New construction, conversion and renovation</v>
          </cell>
          <cell r="B453" t="str">
            <v>Adeiladau newydd, addasu ac adnewyddu</v>
          </cell>
          <cell r="C453" t="str">
            <v/>
          </cell>
        </row>
        <row r="454">
          <cell r="A454" t="str">
            <v>Vehicles</v>
          </cell>
          <cell r="B454" t="str">
            <v>Cerbydau</v>
          </cell>
          <cell r="C454" t="str">
            <v/>
          </cell>
        </row>
        <row r="455">
          <cell r="A455" t="str">
            <v>Plant machinery and equipment</v>
          </cell>
          <cell r="B455" t="str">
            <v>Peiriannau ac offer safle</v>
          </cell>
          <cell r="C455" t="str">
            <v/>
          </cell>
        </row>
        <row r="456">
          <cell r="A456" t="str">
            <v>Total expenditure on fixed assets</v>
          </cell>
          <cell r="B456" t="str">
            <v>Cyfanswm gwariant ar asedau sefydlog</v>
          </cell>
          <cell r="C456" t="str">
            <v/>
          </cell>
        </row>
        <row r="457">
          <cell r="A457" t="str">
            <v>Capital grants</v>
          </cell>
          <cell r="B457" t="str">
            <v>Grantiau cyfalaf</v>
          </cell>
          <cell r="C457" t="str">
            <v/>
          </cell>
        </row>
        <row r="458">
          <cell r="A458" t="str">
            <v>Capital advances</v>
          </cell>
          <cell r="B458" t="str">
            <v>Blanesymiau cyfalaf</v>
          </cell>
          <cell r="C458" t="str">
            <v/>
          </cell>
        </row>
        <row r="459">
          <cell r="A459" t="str">
            <v>Intangible fixed assets</v>
          </cell>
          <cell r="B459" t="str">
            <v>Asedau sefylog annirweddol</v>
          </cell>
          <cell r="C459" t="str">
            <v/>
          </cell>
        </row>
        <row r="460">
          <cell r="A460" t="str">
            <v>Total capital expenditure</v>
          </cell>
          <cell r="B460" t="str">
            <v>Cyfanswm gwariant cyfalaf</v>
          </cell>
          <cell r="C460" t="str">
            <v/>
          </cell>
        </row>
        <row r="461">
          <cell r="A461" t="str">
            <v>Sale of fixed assets</v>
          </cell>
          <cell r="B461" t="str">
            <v>Gwerthu asedau sefydlog</v>
          </cell>
          <cell r="C461" t="str">
            <v/>
          </cell>
        </row>
        <row r="462">
          <cell r="A462" t="str">
            <v>Repayments of capital advances and grants</v>
          </cell>
          <cell r="B462" t="str">
            <v>Ad-dalu blaensymiau a grantiau cyfalaf</v>
          </cell>
          <cell r="C462" t="str">
            <v/>
          </cell>
        </row>
        <row r="463">
          <cell r="A463" t="str">
            <v>Total receipts</v>
          </cell>
          <cell r="B463" t="str">
            <v>Cyfanswm derbyniadau</v>
          </cell>
          <cell r="C463" t="str">
            <v/>
          </cell>
        </row>
        <row r="464">
          <cell r="A464" t="str">
            <v>Assets not funded by LA capital expenditure</v>
          </cell>
          <cell r="B464" t="str">
            <v>Asedau nad ydynt yn cael eu cyllido gan wariant cyfalaf ALl </v>
          </cell>
          <cell r="C464" t="str">
            <v/>
          </cell>
        </row>
        <row r="465">
          <cell r="A465" t="str">
            <v>Capital expenditure and receipts</v>
          </cell>
          <cell r="B465" t="str">
            <v>Gwariant a derbyniadau cyfalaf</v>
          </cell>
          <cell r="C465" t="str">
            <v/>
          </cell>
        </row>
        <row r="466">
          <cell r="A466" t="str">
            <v>Expenditure</v>
          </cell>
          <cell r="B466" t="str">
            <v>Gwariant</v>
          </cell>
          <cell r="C466" t="str">
            <v/>
          </cell>
        </row>
        <row r="467">
          <cell r="A467" t="str">
            <v>Receipts</v>
          </cell>
          <cell r="B467" t="str">
            <v>Derbyniadau</v>
          </cell>
          <cell r="C467" t="str">
            <v/>
          </cell>
        </row>
        <row r="468">
          <cell r="A468" t="str">
            <v>Memo</v>
          </cell>
          <cell r="B468" t="str">
            <v>Memo</v>
          </cell>
          <cell r="C468" t="str">
            <v/>
          </cell>
        </row>
        <row r="469">
          <cell r="A469" t="str">
            <v>COR 4:         Capital outturn 4</v>
          </cell>
          <cell r="B469" t="str">
            <v>COR 4:         Alldro cyfalaf 4</v>
          </cell>
          <cell r="C469" t="str">
            <v/>
          </cell>
        </row>
        <row r="470">
          <cell r="A470" t="str">
            <v>Financing of capital expenditure and capital account summary, 2014-15</v>
          </cell>
          <cell r="B470" t="str">
            <v>Crynodeb cyfrif cyfalaf a chyllido gwariant cyfalaf, 2014-15</v>
          </cell>
          <cell r="C470" t="str">
            <v/>
          </cell>
        </row>
        <row r="471">
          <cell r="A471" t="str">
            <v>Service block (COR 1-2 corresponding references)</v>
          </cell>
          <cell r="B471" t="str">
            <v>Bloc gwasanaethau (COR 1-2 cyfeiriadau cyfatebol)</v>
          </cell>
          <cell r="C471" t="str">
            <v/>
          </cell>
        </row>
        <row r="472">
          <cell r="A472" t="str">
            <v>Housing (line 36)</v>
          </cell>
          <cell r="B472" t="str">
            <v>Tai (llinell 36)</v>
          </cell>
          <cell r="C472" t="str">
            <v/>
          </cell>
        </row>
        <row r="473">
          <cell r="A473" t="str">
            <v>Large Scale Voluntary Transfer (LSVT) levy</v>
          </cell>
          <cell r="B473" t="str">
            <v>Ardoll Trosglwyddo Gwirfoddol ar Raddfa Fawr</v>
          </cell>
          <cell r="C473" t="str">
            <v/>
          </cell>
        </row>
        <row r="474">
          <cell r="A474" t="str">
            <v>Acquisition of share or loan capital</v>
          </cell>
          <cell r="B474" t="str">
            <v>Caffael cyfalaf cyfranddaliadau neu gyfalaf benthyg</v>
          </cell>
          <cell r="C474" t="str">
            <v/>
          </cell>
        </row>
        <row r="475">
          <cell r="A475" t="str">
            <v>Expenditure by section 16(2) direction</v>
          </cell>
          <cell r="B475" t="str">
            <v>Gwariant drwy gyfarwyddyd adran 16(2)</v>
          </cell>
          <cell r="C475" t="str">
            <v/>
          </cell>
        </row>
        <row r="476">
          <cell r="A476" t="str">
            <v>Disposal of share or loan capital</v>
          </cell>
          <cell r="B476" t="str">
            <v>Cael gwared ar gyfalaf cyfranddalaiadau neu gyfalaf benthyg</v>
          </cell>
          <cell r="C476" t="str">
            <v/>
          </cell>
        </row>
        <row r="477">
          <cell r="A477" t="str">
            <v>Total capital receipts</v>
          </cell>
          <cell r="B477" t="str">
            <v>Cyfanswm derbyniadau cyfalaf</v>
          </cell>
          <cell r="C477" t="str">
            <v/>
          </cell>
        </row>
        <row r="478">
          <cell r="A478" t="str">
            <v>COR 4: Capital outturn 4</v>
          </cell>
          <cell r="B478" t="str">
            <v>COR 4:         Alldro cyfalaf 4</v>
          </cell>
          <cell r="C478" t="str">
            <v/>
          </cell>
        </row>
        <row r="479">
          <cell r="A479" t="str">
            <v>Total capital expenditure and receipts:</v>
          </cell>
          <cell r="B479" t="str">
            <v>Cyfanswm gwariant a derbyniadau cyfalaf:</v>
          </cell>
          <cell r="C479" t="str">
            <v/>
          </cell>
        </row>
        <row r="480">
          <cell r="A480" t="str">
            <v>Resources to be used to finance capital expenditure:</v>
          </cell>
          <cell r="B480" t="str">
            <v>Adnoddau i'w defnyddio i gyllido gwariant cyfalaf</v>
          </cell>
          <cell r="C480" t="str">
            <v/>
          </cell>
        </row>
        <row r="481">
          <cell r="A481" t="str">
            <v>Capital grants from the Welsh Government and other UK Government Departments</v>
          </cell>
          <cell r="B481" t="str">
            <v>Grantiau cyfalaf gan Lywodraeth Cymru ac Adrannau eraill Llywodraeth y DU</v>
          </cell>
          <cell r="C481" t="str">
            <v/>
          </cell>
        </row>
        <row r="482">
          <cell r="A482" t="str">
            <v>Grants from European Community Structural Funds (including ERDF)</v>
          </cell>
          <cell r="B482" t="str">
            <v>Grantiau o Gronfeydd Strwythurol Ewropeaidd (gan gynnwys ERDF)</v>
          </cell>
          <cell r="C482" t="str">
            <v/>
          </cell>
        </row>
        <row r="483">
          <cell r="A483" t="str">
            <v>Grants and contributions from Welsh Government sponsored public bodies / non-departmental public bodies</v>
          </cell>
          <cell r="B483" t="str">
            <v>Grantiau a chyfraniadau gan gyrff cyhoeddus a noddir gan Lywodraeth Cymru / cyrff cyhoeddus anadrannol </v>
          </cell>
          <cell r="C483" t="str">
            <v/>
          </cell>
        </row>
        <row r="484">
          <cell r="A484" t="str">
            <v>Funding from National Lottery</v>
          </cell>
          <cell r="B484" t="str">
            <v>Cyllid gan y Loteri Genedlaethol</v>
          </cell>
          <cell r="C484" t="str">
            <v/>
          </cell>
        </row>
        <row r="485">
          <cell r="A485" t="str">
            <v>Other grants and contributions including those from private developers</v>
          </cell>
          <cell r="B485" t="str">
            <v>Grantiau a chyfraniadau eraill, gan gynnwys rhai gan ddatblygwyr preifat</v>
          </cell>
          <cell r="C485" t="str">
            <v/>
          </cell>
        </row>
        <row r="486">
          <cell r="A486" t="str">
            <v>Use of capital receipts</v>
          </cell>
          <cell r="B486" t="str">
            <v>Defnydd o dderbyniadau cyfalaf</v>
          </cell>
          <cell r="C486" t="str">
            <v/>
          </cell>
        </row>
        <row r="487">
          <cell r="A487" t="str">
            <v>Major Repairs Allowance (MRA)</v>
          </cell>
          <cell r="B487" t="str">
            <v>Lwfans Atgyweiriadau Mawr (MRA)</v>
          </cell>
          <cell r="C487" t="str">
            <v/>
          </cell>
        </row>
        <row r="488">
          <cell r="A488" t="str">
            <v>Capital expenditure charged to a revenue account (non-HRA)</v>
          </cell>
          <cell r="B488" t="str">
            <v>Gwariant cyfalaf a roddwyd ar gyfrif refeniw (ddim HRA)</v>
          </cell>
          <cell r="C488" t="str">
            <v/>
          </cell>
        </row>
        <row r="489">
          <cell r="A489" t="str">
            <v>Capital expenditure charged to a revenue account (HRA)</v>
          </cell>
          <cell r="B489" t="str">
            <v>Gwariant cyfalaf a roddwyd ar gyfrif cyfalaf (HRA)</v>
          </cell>
          <cell r="C489" t="str">
            <v/>
          </cell>
        </row>
        <row r="490">
          <cell r="A490" t="str">
            <v>Borrowing and credit arrangements that attract central government support (non-HRA)</v>
          </cell>
          <cell r="B490" t="str">
            <v>Trefniadau benthyca a chredyd sy'n denu cymorth y llywodraeth ganolog (ddim HRA)  </v>
          </cell>
          <cell r="C490" t="str">
            <v/>
          </cell>
        </row>
        <row r="491">
          <cell r="A491" t="str">
            <v>Borrowing and credit arrangements that attract central government support (HRA)</v>
          </cell>
          <cell r="B491" t="str">
            <v>Trefniadau benthyca a chredyd sy'n denu cymorth y llywodraeth ganolog  (HRA)  </v>
          </cell>
          <cell r="C491" t="str">
            <v/>
          </cell>
        </row>
        <row r="492">
          <cell r="A492" t="str">
            <v>Other borrowing and credit arrangements (non-HRA)</v>
          </cell>
          <cell r="B492" t="str">
            <v>Trefniadau benthyca a chredyd eraill (ddim HRA)</v>
          </cell>
          <cell r="C492" t="str">
            <v/>
          </cell>
        </row>
        <row r="493">
          <cell r="A493" t="str">
            <v>Other borrowing and credit arrangements (HRA)</v>
          </cell>
          <cell r="B493" t="str">
            <v>Trefniadau benthyca a chredyd eraill (HRA)</v>
          </cell>
          <cell r="C493" t="str">
            <v/>
          </cell>
        </row>
        <row r="494">
          <cell r="A494" t="str">
            <v>Total resources used to finance capital expenditure (the sum of the figures in the white cells above)</v>
          </cell>
          <cell r="B494" t="str">
            <v>Cyfanswm yr adnoddau a ddefnyddiwyd i gyllido gwariant cyfalaf (swm y ffigurau yn y celloedd gwyn uchod)</v>
          </cell>
          <cell r="C494" t="str">
            <v/>
          </cell>
        </row>
        <row r="495">
          <cell r="A495" t="str">
            <v>PLEASE COMPLETE THE LINES BELOW ON A PFI ON-BALANCE SHEET BASIS</v>
          </cell>
          <cell r="B495" t="str">
            <v>Cwblhewch y llinellau isod ar sail Menter Cyllid Preifat (PFI) 'Ar y Fantolen'</v>
          </cell>
          <cell r="C495" t="str">
            <v/>
          </cell>
        </row>
        <row r="496">
          <cell r="A496" t="str">
            <v>Capital financing requirement:</v>
          </cell>
          <cell r="B496" t="str">
            <v>Gofyniad cyllido cyfalaf:</v>
          </cell>
          <cell r="C496" t="str">
            <v/>
          </cell>
        </row>
        <row r="497">
          <cell r="A497" t="str">
            <v>Capital Financing Requirement as at 1 April</v>
          </cell>
          <cell r="B497" t="str">
            <v>Gofyniad Cyllido Cyfalaf fel yr oedd ar 1 Ebrill</v>
          </cell>
          <cell r="C497" t="str">
            <v/>
          </cell>
        </row>
        <row r="498">
          <cell r="A498" t="str">
            <v>Minimum Revenue Provision &amp; voluntary contributions</v>
          </cell>
          <cell r="B498" t="str">
            <v>Darpariaeth Isafswm Refeniw a chyfraniadau gwirfoddol</v>
          </cell>
          <cell r="C498" t="str">
            <v/>
          </cell>
        </row>
        <row r="499">
          <cell r="A499" t="str">
            <v>Borrowing, credit and investments at start of year:</v>
          </cell>
          <cell r="B499" t="str">
            <v>Benthyca, credyd a buddsoddiadau ar ddechrau'r flwyddyn:</v>
          </cell>
          <cell r="C499" t="str">
            <v/>
          </cell>
        </row>
        <row r="500">
          <cell r="A500" t="str">
            <v>Gross borrowing as at start of year</v>
          </cell>
          <cell r="B500" t="str">
            <v>Benthyca gros fel yr oedd ar ddechrau'r flwyddyn</v>
          </cell>
          <cell r="C500" t="str">
            <v/>
          </cell>
        </row>
        <row r="501">
          <cell r="A501" t="str">
            <v>Other long-term liabilities as at start of year</v>
          </cell>
          <cell r="B501" t="str">
            <v>Rhwymedigaethau hirdymor eraill ar ddechrau'r flwyddyn</v>
          </cell>
          <cell r="C501" t="str">
            <v/>
          </cell>
        </row>
        <row r="502">
          <cell r="A502" t="str">
            <v>Investments as at start of year</v>
          </cell>
          <cell r="B502" t="str">
            <v>Buddsoddiadau ar ddechrau'r flwyddyn</v>
          </cell>
          <cell r="C502" t="str">
            <v/>
          </cell>
        </row>
        <row r="503">
          <cell r="A503" t="str">
            <v>Borrowing, credit and investments at end of year:</v>
          </cell>
          <cell r="B503" t="str">
            <v>Benthyca. credyd a buddsoddiadau ar ddiwedd y flwyddyn</v>
          </cell>
          <cell r="C503" t="str">
            <v/>
          </cell>
        </row>
        <row r="504">
          <cell r="A504" t="str">
            <v>Gross borrowing as at year end</v>
          </cell>
          <cell r="B504" t="str">
            <v>Benthyca gros ar ddiwedd y flwyddyn</v>
          </cell>
          <cell r="C504" t="str">
            <v/>
          </cell>
        </row>
        <row r="505">
          <cell r="A505" t="str">
            <v>Other long-term liabilities as at year end</v>
          </cell>
          <cell r="B505" t="str">
            <v>Rhwymedigaethau hirdymor eraill ar ddiwedd y flwyddyn</v>
          </cell>
          <cell r="C505" t="str">
            <v/>
          </cell>
        </row>
        <row r="506">
          <cell r="A506" t="str">
            <v>Investments as at year end</v>
          </cell>
          <cell r="B506" t="str">
            <v>Buddsoddiadau ar ddiwedd y flwyddyn</v>
          </cell>
          <cell r="C506" t="str">
            <v/>
          </cell>
        </row>
        <row r="507">
          <cell r="A507" t="str">
            <v>Operational boundary and authorised limit:</v>
          </cell>
          <cell r="B507" t="str">
            <v>Ffin weithredol a therfyn awdurdodedig</v>
          </cell>
          <cell r="C507" t="str">
            <v/>
          </cell>
        </row>
        <row r="508">
          <cell r="A508" t="str">
            <v>Operational boundary for external debt as at start of year</v>
          </cell>
          <cell r="B508" t="str">
            <v>Ffin weithredol ar gyfer dyled allanol ar ddechrau'r flwyddyn</v>
          </cell>
          <cell r="C508" t="str">
            <v/>
          </cell>
        </row>
        <row r="509">
          <cell r="A509" t="str">
            <v>Authorised limit for external debt as at start of year</v>
          </cell>
          <cell r="B509" t="str">
            <v>Terfyn awdurdodedig ar gyfer dyled allanol ar ddechrau'r flwyddyn</v>
          </cell>
          <cell r="C509" t="str">
            <v/>
          </cell>
        </row>
        <row r="510">
          <cell r="A510" t="str">
            <v>Operational boundary for external debt as at year end</v>
          </cell>
          <cell r="B510" t="str">
            <v>Ffin weithredol ar gyfer dyled allanol ar ddiwedd y flwyddyn</v>
          </cell>
          <cell r="C510" t="str">
            <v/>
          </cell>
        </row>
        <row r="511">
          <cell r="A511" t="str">
            <v>Authorised limit for external debt as at year end</v>
          </cell>
          <cell r="B511" t="str">
            <v>Terfyn awdurdodedig ar gyfer dyled allanol ar ddiwedd y flwyddyn</v>
          </cell>
          <cell r="C511" t="str">
            <v/>
          </cell>
        </row>
        <row r="512">
          <cell r="A512" t="str">
            <v>Total receipts:</v>
          </cell>
          <cell r="B512" t="str">
            <v>Cyfanswm derbyniadau:</v>
          </cell>
          <cell r="C512" t="str">
            <v/>
          </cell>
        </row>
        <row r="513">
          <cell r="A513" t="str">
            <v>Memorandum:</v>
          </cell>
          <cell r="B513" t="str">
            <v>Memorandwm:</v>
          </cell>
          <cell r="C513" t="str">
            <v/>
          </cell>
        </row>
        <row r="514">
          <cell r="A514" t="str">
            <v>Additional liabilities of Local Authority companies:</v>
          </cell>
          <cell r="B514" t="str">
            <v>Rhwymedigaethau ychwanegol cwmnïau Awdurdodau Lleol:</v>
          </cell>
          <cell r="C514" t="str">
            <v/>
          </cell>
        </row>
        <row r="515">
          <cell r="A515" t="str">
            <v>Gross borrowing and other long-term liabilities as at start of year</v>
          </cell>
          <cell r="B515" t="str">
            <v>Benthyca gros a rhwymedigaethau hirdymor eraill ar ddechrau'r flwyddyn</v>
          </cell>
          <cell r="C515" t="str">
            <v/>
          </cell>
        </row>
        <row r="516">
          <cell r="A516" t="str">
            <v>Gross borrowing and other long-term liabilities as at end of year</v>
          </cell>
          <cell r="B516" t="str">
            <v>Benthyca gros a rhwymedigaethau hirdymor eraill ar ddiwedd y flwyddyn</v>
          </cell>
          <cell r="C516" t="str">
            <v/>
          </cell>
        </row>
        <row r="517">
          <cell r="A517" t="str">
            <v>Gross HRA unsupported borrowing:</v>
          </cell>
          <cell r="B517" t="str">
            <v>Benthyca HRA gros heb gymorth:</v>
          </cell>
          <cell r="C517" t="str">
            <v/>
          </cell>
        </row>
        <row r="518">
          <cell r="A518" t="str">
            <v>At start of year</v>
          </cell>
          <cell r="B518" t="str">
            <v>Ar ddechrau'r flwyddyn</v>
          </cell>
          <cell r="C518" t="str">
            <v/>
          </cell>
        </row>
        <row r="519">
          <cell r="A519" t="str">
            <v>At end of year</v>
          </cell>
          <cell r="B519" t="str">
            <v>Ar ddiwedd y flwyddyn</v>
          </cell>
          <cell r="C519" t="str">
            <v/>
          </cell>
        </row>
        <row r="520">
          <cell r="A520" t="str">
            <v>The Authority’s figures for the LGBI for highways’ improvements</v>
          </cell>
          <cell r="B520" t="str">
            <v>Ffigurau'r Awdurdod ar gyfer y Fenter Benthyca Llywodraeth Leol (LGBI) ar gyfer gwella priffyrdd</v>
          </cell>
          <cell r="C520" t="str">
            <v/>
          </cell>
        </row>
        <row r="521">
          <cell r="A521" t="str">
            <v>Amount included in line 31.1 above relating to the LGBI for highways’ improvements</v>
          </cell>
          <cell r="B521" t="str">
            <v>Swm sydd wedi'i gynnwys yn llinell 31.1 uchod sy'n gysylltiedig â'r LGBI ar gyfer gwella priffyrdd</v>
          </cell>
          <cell r="C521" t="str">
            <v/>
          </cell>
        </row>
        <row r="522">
          <cell r="A522" t="str">
            <v>Please use white cells for input only</v>
          </cell>
          <cell r="B522" t="str">
            <v>Defnyddiwch y celloedd gwyn yn unig i gofnodi</v>
          </cell>
          <cell r="C522" t="str">
            <v/>
          </cell>
        </row>
        <row r="523">
          <cell r="A523" t="str">
            <v>Blue cells are calculated</v>
          </cell>
          <cell r="B523" t="str">
            <v>Mae'r celloedd glas wedi'u cyfrifo</v>
          </cell>
          <cell r="C523" t="str">
            <v/>
          </cell>
        </row>
        <row r="524">
          <cell r="A524" t="str">
            <v>Gold cells are not used</v>
          </cell>
          <cell r="B524" t="str">
            <v>Nid yw'r celloedd aur yn cael eu defnyddio</v>
          </cell>
          <cell r="C524" t="str">
            <v/>
          </cell>
        </row>
        <row r="525">
          <cell r="A525" t="str">
            <v>Lines 32 and 19 should be equal.  Any difference is shown here:          </v>
          </cell>
          <cell r="B525" t="str">
            <v>Dylai bod llinellau 32 a 19 yn hafal. Caiff unrhyw wahaniaeth ei ddangos yma:</v>
          </cell>
          <cell r="C525" t="str">
            <v/>
          </cell>
        </row>
        <row r="526">
          <cell r="A526" t="str">
            <v>On Balance Sheet PFI Financing</v>
          </cell>
          <cell r="B526" t="str">
            <v>Cyllido PFI 'ar y fantolen'</v>
          </cell>
          <cell r="C526" t="str">
            <v/>
          </cell>
        </row>
        <row r="527">
          <cell r="A527" t="str">
            <v>CAPITAL FINANCING</v>
          </cell>
          <cell r="B527" t="str">
            <v>Cyllido cyfalaf</v>
          </cell>
          <cell r="C527" t="str">
            <v/>
          </cell>
        </row>
        <row r="528">
          <cell r="A528" t="str">
            <v>Line 30.1 and 30.2 greater than 0</v>
          </cell>
          <cell r="B528" t="str">
            <v>Llinell 30.1 a 30.2 yn fwy na 0</v>
          </cell>
          <cell r="C528" t="str">
            <v/>
          </cell>
        </row>
        <row r="529">
          <cell r="A529" t="str">
            <v>Line 35 as a percentage of line 33</v>
          </cell>
          <cell r="B529" t="str">
            <v>Llinell 35 fel canran o linell 33</v>
          </cell>
          <cell r="C529" t="str">
            <v/>
          </cell>
        </row>
        <row r="530">
          <cell r="A530" t="str">
            <v>Line 38 + line 39 greater than 0</v>
          </cell>
          <cell r="B530" t="str">
            <v>Llinell 38 + llinell 39 yn fwy na 0</v>
          </cell>
          <cell r="C530" t="str">
            <v/>
          </cell>
        </row>
        <row r="531">
          <cell r="A531" t="str">
            <v>Line 38 + line 39 as a percentage of line 33</v>
          </cell>
          <cell r="B531" t="str">
            <v>Liinell 38 + llinell 39 fel canran o linell 33</v>
          </cell>
          <cell r="C531" t="str">
            <v/>
          </cell>
        </row>
        <row r="532">
          <cell r="A532" t="str">
            <v>Line 40 or 43 greater than 1</v>
          </cell>
          <cell r="B532" t="str">
            <v>Llinell 40 neu 43 yn fwy nag 1</v>
          </cell>
          <cell r="C532" t="str">
            <v/>
          </cell>
        </row>
        <row r="533">
          <cell r="A533" t="str">
            <v>Line 41 + line 42 greater than 0</v>
          </cell>
          <cell r="B533" t="str">
            <v>Llinell 41 + llinell 42 yn fwy na 0</v>
          </cell>
          <cell r="C533" t="str">
            <v/>
          </cell>
        </row>
        <row r="534">
          <cell r="A534" t="str">
            <v>Line 44 greater than or equal to line 38 + line 39</v>
          </cell>
          <cell r="B534" t="str">
            <v>Llinell 44 yn fwy na neu yn hafal i linell 38 + llinell 39</v>
          </cell>
          <cell r="C534" t="str">
            <v/>
          </cell>
        </row>
        <row r="535">
          <cell r="A535" t="str">
            <v>Line 45 greater than or equal to line 44</v>
          </cell>
          <cell r="B535" t="str">
            <v>Llinell 45 yn fwy na neu yn hafal i linell 44</v>
          </cell>
          <cell r="C535" t="str">
            <v/>
          </cell>
        </row>
        <row r="536">
          <cell r="A536" t="str">
            <v>Line 47 greater than or equal to line 46</v>
          </cell>
          <cell r="B536" t="str">
            <v>Llinell 47 yn fwy na neu yn hafal i linell 46</v>
          </cell>
          <cell r="C536" t="str">
            <v/>
          </cell>
        </row>
        <row r="537">
          <cell r="A537" t="str">
            <v>Line 46 greater than or equal to line 41 + line 42</v>
          </cell>
          <cell r="B537" t="str">
            <v>Llinell 46 yn fwy na neu yn hafal i linell 41 + llinell 42</v>
          </cell>
          <cell r="C537" t="str">
            <v/>
          </cell>
        </row>
        <row r="538">
          <cell r="A538" t="str">
            <v>Line 45 greater than or equal to line 37</v>
          </cell>
          <cell r="B538" t="str">
            <v>Llinell 45 yn fwy na neu yn hafal i linell 37</v>
          </cell>
          <cell r="C538" t="str">
            <v/>
          </cell>
        </row>
        <row r="539">
          <cell r="A539" t="str">
            <v>Line 47 greater than or equal to line 37</v>
          </cell>
          <cell r="B539" t="str">
            <v>Llinell 47 yn fwy na neu yn hafal i linell 37</v>
          </cell>
          <cell r="C539" t="str">
            <v/>
          </cell>
        </row>
        <row r="540">
          <cell r="A540" t="str">
            <v>Line 48 less than half of line 38 + line 39</v>
          </cell>
          <cell r="B540" t="str">
            <v>Llinell 48 yn llai na hanner llinell 38 + llinell 39</v>
          </cell>
          <cell r="C540" t="str">
            <v/>
          </cell>
        </row>
        <row r="541">
          <cell r="A541" t="str">
            <v>Line 49 + less than half of line 41 + line 42</v>
          </cell>
          <cell r="B541" t="str">
            <v>Llinell 49 + yn llai na hanner llinell 41 + llinell 42</v>
          </cell>
          <cell r="C541" t="str">
            <v/>
          </cell>
        </row>
        <row r="542">
          <cell r="A542" t="str">
            <v>Line 43 greater than 0</v>
          </cell>
          <cell r="B542" t="str">
            <v>Llinell 43 yn fwy na 0</v>
          </cell>
          <cell r="C542" t="str">
            <v/>
          </cell>
        </row>
        <row r="543">
          <cell r="A543" t="str">
            <v>Line 44 greater than 0</v>
          </cell>
          <cell r="B543" t="str">
            <v>Llinell 44 yn fwy na 0</v>
          </cell>
          <cell r="C543" t="str">
            <v/>
          </cell>
        </row>
        <row r="544">
          <cell r="A544" t="str">
            <v>Line 45 greater than 0</v>
          </cell>
          <cell r="B544" t="str">
            <v>Llinell 45 yn fwy na 0</v>
          </cell>
          <cell r="C544" t="str">
            <v/>
          </cell>
        </row>
        <row r="545">
          <cell r="A545" t="str">
            <v>Line 46 greater than 0</v>
          </cell>
          <cell r="B545" t="str">
            <v>Llinell 46 yn fwy na 0</v>
          </cell>
          <cell r="C545" t="str">
            <v/>
          </cell>
        </row>
        <row r="546">
          <cell r="A546" t="str">
            <v>Line 47 greater than 0</v>
          </cell>
          <cell r="B546" t="str">
            <v>Llinell 47 yn fwy na 0</v>
          </cell>
          <cell r="C546" t="str">
            <v/>
          </cell>
        </row>
        <row r="547">
          <cell r="A547" t="str">
            <v>Total</v>
          </cell>
          <cell r="B547" t="str">
            <v>Cyfanswm</v>
          </cell>
          <cell r="C547" t="str">
            <v/>
          </cell>
        </row>
        <row r="548">
          <cell r="A548" t="str">
            <v>comment</v>
          </cell>
          <cell r="B548" t="str">
            <v>sylw</v>
          </cell>
          <cell r="C548" t="str">
            <v/>
          </cell>
        </row>
        <row r="549">
          <cell r="A549" t="str">
            <v>Please use the box below to give a brief supporting narrative of any major change in circumstances that might have an influence on</v>
          </cell>
          <cell r="B549" t="str">
            <v>Defnyddiwch y blwch isod i roi naratif ategol cryno ar unrhyw newid mewn amgylchiadau a allai effeithio ar</v>
          </cell>
          <cell r="C549" t="str">
            <v/>
          </cell>
        </row>
        <row r="550">
          <cell r="A550" t="str">
            <v>forecast figures around this time.</v>
          </cell>
          <cell r="B550" t="str">
            <v>y ffigurau rhagolygol o gwmpas yr amser hwn.</v>
          </cell>
          <cell r="C550" t="str">
            <v/>
          </cell>
        </row>
        <row r="551">
          <cell r="A551" t="str">
            <v>For example, significant changes or shifts in forecasts could be caused by: delays to projects, changing priorities for capital investment</v>
          </cell>
          <cell r="B551" t="str">
            <v>Er enghraifft, gallai'r canlynol achosi newid neu addasiad i'r rhagolygon: oedi o ran prosiectau, newid blaenoriaethau ar gyfer budssoddi cyfalaf</v>
          </cell>
          <cell r="C551" t="str">
            <v/>
          </cell>
        </row>
        <row r="552">
          <cell r="A552" t="str">
            <v>or to tentatively identify any capital expenditure which may need to be covered by a capitalisation direction.</v>
          </cell>
          <cell r="B552" t="str">
            <v>neu i bennu - dros dro - unrhyw wariant cyfalaf y gellid bod angen cyfarwyddyd cyfalafu ar ei gyfer. </v>
          </cell>
          <cell r="C552" t="str">
            <v/>
          </cell>
        </row>
        <row r="553">
          <cell r="A553" t="str">
            <v>Written off as bad debts in-year</v>
          </cell>
          <cell r="B553" t="str">
            <v>   Y swm a gafodd ei ddileu fel dyled ddrwg yn ystod y flwyddyn</v>
          </cell>
          <cell r="C553" t="str">
            <v/>
          </cell>
        </row>
        <row r="554">
          <cell r="A554" t="str">
            <v>Received in-year</v>
          </cell>
          <cell r="B554" t="str">
            <v>   Y swm a gafwyd yn ystod y flwyddyn</v>
          </cell>
          <cell r="C554" t="str">
            <v/>
          </cell>
        </row>
        <row r="555">
          <cell r="A555" t="str">
            <v>Arrears outstanding at the end of the year (line 3 - line 4 - line 5)</v>
          </cell>
          <cell r="B555" t="str">
            <v>   Yr ôl-ddyledion heb eu talu ar ddiwedd y flwyddyn (llinell 3 - llinell 4 - 
   llinell 5)</v>
          </cell>
          <cell r="C555" t="str">
            <v/>
          </cell>
        </row>
        <row r="556">
          <cell r="A556" t="str">
            <v>£ thousand</v>
          </cell>
          <cell r="B556" t="str">
            <v>£ miloedd</v>
          </cell>
          <cell r="C556" t="str">
            <v/>
          </cell>
        </row>
        <row r="557">
          <cell r="A557" t="str">
            <v>'+ Line 16 (£K)</v>
          </cell>
          <cell r="B557" t="str">
            <v>+ llinell 16 (£K)</v>
          </cell>
          <cell r="C557" t="str">
            <v/>
          </cell>
        </row>
        <row r="558">
          <cell r="A558" t="str">
            <v>'+ row 10</v>
          </cell>
          <cell r="B558" t="str">
            <v>+ rhes 10</v>
          </cell>
          <cell r="C558" t="str">
            <v/>
          </cell>
        </row>
        <row r="559">
          <cell r="A559" t="str">
            <v>1 April 1993 to 31 March 2015</v>
          </cell>
          <cell r="B559" t="str">
            <v>1 Ebrill 1993 i 31 Mawrth 2015</v>
          </cell>
          <cell r="C559" t="str">
            <v/>
          </cell>
        </row>
        <row r="560">
          <cell r="A560" t="str">
            <v>transport companies</v>
          </cell>
          <cell r="B560" t="str">
            <v>cwmniau trafnidiaeth gyhoeddus</v>
          </cell>
          <cell r="C560" t="str">
            <v/>
          </cell>
        </row>
        <row r="561">
          <cell r="A561" t="str">
            <v>of which:</v>
          </cell>
          <cell r="B561" t="str">
            <v>ac o hynny:</v>
          </cell>
          <cell r="C561" t="str">
            <v/>
          </cell>
        </row>
        <row r="562">
          <cell r="A562" t="str">
            <v>Commutation adjustment</v>
          </cell>
          <cell r="B562" t="str">
            <v>Addasiad cymudiad</v>
          </cell>
          <cell r="C562" t="str">
            <v/>
          </cell>
        </row>
        <row r="563">
          <cell r="A563" t="str">
            <v>Other adjustments</v>
          </cell>
          <cell r="B563" t="str">
            <v>Addasiadau eraill</v>
          </cell>
          <cell r="C563" t="str">
            <v/>
          </cell>
        </row>
        <row r="564">
          <cell r="A564" t="str">
            <v>Other adjustments to net current expenditure</v>
          </cell>
          <cell r="B564" t="str">
            <v>Addasiadau eraill i wariant net cyfredol</v>
          </cell>
          <cell r="C564" t="str">
            <v/>
          </cell>
        </row>
        <row r="565">
          <cell r="A565" t="str">
            <v>Adjustment for contributions to (col 1b) / from (col 6b) school reserves (see note)</v>
          </cell>
          <cell r="B565" t="str">
            <v>Addasiadau ar gyfer cyfraniadau i 1(b) / o (6b) gronfeydd wrth gefn ysgolion</v>
          </cell>
          <cell r="C565" t="str">
            <v/>
          </cell>
        </row>
        <row r="566">
          <cell r="A566" t="str">
            <v>In year Council Tax adjustments</v>
          </cell>
          <cell r="B566" t="str">
            <v>Addasiadau'r Dreth Gyngor yn ystod y flwyddyn</v>
          </cell>
          <cell r="C566" t="str">
            <v/>
          </cell>
        </row>
        <row r="567">
          <cell r="A567" t="str">
            <v>Other continuing education</v>
          </cell>
          <cell r="B567" t="str">
            <v>Addysg barhaus arall </v>
          </cell>
          <cell r="C567" t="str">
            <v/>
          </cell>
        </row>
        <row r="568">
          <cell r="A568" t="str">
            <v>Special education</v>
          </cell>
          <cell r="B568" t="str">
            <v>Addysg arbennig</v>
          </cell>
          <cell r="C568" t="str">
            <v/>
          </cell>
        </row>
        <row r="569">
          <cell r="A569" t="str">
            <v>Special education:</v>
          </cell>
          <cell r="B569" t="str">
            <v>Addysg arbennig:</v>
          </cell>
          <cell r="C569" t="str">
            <v/>
          </cell>
        </row>
        <row r="570">
          <cell r="A570" t="str">
            <v>Continuing education:</v>
          </cell>
          <cell r="B570" t="str">
            <v>Addysg barhaus:</v>
          </cell>
          <cell r="C570" t="str">
            <v/>
          </cell>
        </row>
        <row r="571">
          <cell r="A571" t="str">
            <v>Pre-primary education</v>
          </cell>
          <cell r="B571" t="str">
            <v>Addysg cyn-gynradd</v>
          </cell>
          <cell r="C571" t="str">
            <v/>
          </cell>
        </row>
        <row r="572">
          <cell r="A572" t="str">
            <v>Road safety education and safe routes (including school crossing patrols)</v>
          </cell>
          <cell r="B572" t="str">
            <v>Addysg diogelwch ar y ffyrdd a llwybrau diogel (gan gynnwys hebryngwyr croesfannau ysgol)</v>
          </cell>
          <cell r="C572" t="str">
            <v/>
          </cell>
        </row>
        <row r="573">
          <cell r="A573" t="str">
            <v>Community education</v>
          </cell>
          <cell r="B573" t="str">
            <v>Addysg gymunedol</v>
          </cell>
          <cell r="C573" t="str">
            <v/>
          </cell>
        </row>
        <row r="574">
          <cell r="A574" t="str">
            <v>Primary education</v>
          </cell>
          <cell r="B574" t="str">
            <v>Addysg gynradd</v>
          </cell>
          <cell r="C574" t="str">
            <v/>
          </cell>
        </row>
        <row r="575">
          <cell r="A575" t="str">
            <v>Adult education</v>
          </cell>
          <cell r="B575" t="str">
            <v>Addysg i oedolion</v>
          </cell>
          <cell r="C575" t="str">
            <v/>
          </cell>
        </row>
        <row r="576">
          <cell r="A576" t="str">
            <v>Education of children looked after</v>
          </cell>
          <cell r="B576" t="str">
            <v>Addysg plant sy'n derbyn gofal</v>
          </cell>
          <cell r="C576" t="str">
            <v/>
          </cell>
        </row>
        <row r="577">
          <cell r="A577" t="str">
            <v>Secondary education</v>
          </cell>
          <cell r="B577" t="str">
            <v>Addysg uwchradd</v>
          </cell>
          <cell r="C577" t="str">
            <v/>
          </cell>
        </row>
        <row r="578">
          <cell r="A578" t="str">
            <v>Education:</v>
          </cell>
          <cell r="B578" t="str">
            <v>Addysg:</v>
          </cell>
          <cell r="C578" t="str">
            <v/>
          </cell>
        </row>
        <row r="579">
          <cell r="A579" t="str">
            <v>Private sector housing renewal</v>
          </cell>
          <cell r="B579" t="str">
            <v>Adnewyddu tai'r sector preifat</v>
          </cell>
          <cell r="C579" t="str">
            <v/>
          </cell>
        </row>
        <row r="580">
          <cell r="A580" t="str">
            <v>SECTION A - Council tax</v>
          </cell>
          <cell r="B580" t="str">
            <v>ADRAN A – y Dreth Gyngor</v>
          </cell>
          <cell r="C580" t="str">
            <v/>
          </cell>
        </row>
        <row r="581">
          <cell r="A581" t="str">
            <v>SECTION B - Non-domestic rates</v>
          </cell>
          <cell r="B581" t="str">
            <v>ADRAN B – Ardrethi annomestig</v>
          </cell>
          <cell r="C581" t="str">
            <v/>
          </cell>
        </row>
        <row r="582">
          <cell r="A582" t="str">
            <v>Recycling</v>
          </cell>
          <cell r="B582" t="str">
            <v>Ailgylchu</v>
          </cell>
          <cell r="C582" t="str">
            <v/>
          </cell>
        </row>
        <row r="583">
          <cell r="A583" t="str">
            <v>Waste minimisation</v>
          </cell>
          <cell r="B583" t="str">
            <v>Lleihau gwastraff</v>
          </cell>
          <cell r="C583" t="str">
            <v/>
          </cell>
        </row>
        <row r="584">
          <cell r="A584" t="str">
            <v>Other agriculture and fisheries</v>
          </cell>
          <cell r="B584" t="str">
            <v>Arall - Amaethyddiaeth a physgodfeydd</v>
          </cell>
          <cell r="C584" t="str">
            <v/>
          </cell>
        </row>
        <row r="585">
          <cell r="A585" t="str">
            <v>Agriculture and fisheries:</v>
          </cell>
          <cell r="B585" t="str">
            <v>Amaethyddiaeth a physgodfeydd:</v>
          </cell>
          <cell r="C585" t="str">
            <v/>
          </cell>
        </row>
        <row r="586">
          <cell r="A586" t="str">
            <v>Estimated in-year net collectable debit</v>
          </cell>
          <cell r="B586" t="str">
            <v>Amcangyfrif o ddebyd net sydd i'w gasglu yn ystod y flwyddyn</v>
          </cell>
          <cell r="C586" t="str">
            <v/>
          </cell>
        </row>
        <row r="587">
          <cell r="A587" t="str">
            <v>Coast protection</v>
          </cell>
          <cell r="B587" t="str">
            <v>Amddiffyn yr arfordir</v>
          </cell>
          <cell r="C587" t="str">
            <v/>
          </cell>
        </row>
        <row r="588">
          <cell r="A588" t="str">
            <v>Museums and art galleries</v>
          </cell>
          <cell r="B588" t="str">
            <v>Amgueddfeydd ac orielau celf</v>
          </cell>
          <cell r="C588" t="str">
            <v/>
          </cell>
        </row>
        <row r="589">
          <cell r="A589" t="str">
            <v>Museums and galleries</v>
          </cell>
          <cell r="B589" t="str">
            <v>Amgueddfeydd ac orielau</v>
          </cell>
          <cell r="C589" t="str">
            <v/>
          </cell>
        </row>
        <row r="590">
          <cell r="A590" t="str">
            <v>Miscellaneous</v>
          </cell>
          <cell r="B590" t="str">
            <v>Amrywiol</v>
          </cell>
          <cell r="C590" t="str">
            <v/>
          </cell>
        </row>
        <row r="591">
          <cell r="A591" t="str">
            <v>Other services to adults aged under 65 with a physical disability or sensory impairment</v>
          </cell>
          <cell r="B591" t="str">
            <v>Gwasanaethau eraill i oedolion o dan 65 oed sydd ag anabledd corfforol neu nam ar eu synhwyrau</v>
          </cell>
          <cell r="C591" t="str">
            <v/>
          </cell>
        </row>
        <row r="592">
          <cell r="A592" t="str">
            <v>Other services to adults aged under 65 with learning disabilities</v>
          </cell>
          <cell r="B592" t="str">
            <v>Gwasanaethau eraill i oedolion o dan 65 oed sydd ag anableddau dysgu</v>
          </cell>
          <cell r="C592" t="str">
            <v/>
          </cell>
        </row>
        <row r="593">
          <cell r="A593" t="str">
            <v>Additional learning needs - special</v>
          </cell>
          <cell r="B593" t="str">
            <v>Anghenion dysgu ychwanegol - Ysgolion arbennig</v>
          </cell>
          <cell r="C593" t="str">
            <v/>
          </cell>
        </row>
        <row r="594">
          <cell r="A594" t="str">
            <v>Additional learning needs - middle</v>
          </cell>
          <cell r="B594" t="str">
            <v>Anghenion dysgu ychwanegol - Ysgolion canol</v>
          </cell>
          <cell r="C594" t="str">
            <v/>
          </cell>
        </row>
        <row r="595">
          <cell r="A595" t="str">
            <v>Additional learning needs - primary</v>
          </cell>
          <cell r="B595" t="str">
            <v>Anghenion dysgu ychwanegol - Ysgolion cynradd</v>
          </cell>
          <cell r="C595" t="str">
            <v/>
          </cell>
        </row>
        <row r="596">
          <cell r="A596" t="str">
            <v>Additional learning needs - nursery</v>
          </cell>
          <cell r="B596" t="str">
            <v>Anghenion dysgu ychwanegol - Ysgolion meithrin</v>
          </cell>
          <cell r="C596" t="str">
            <v/>
          </cell>
        </row>
        <row r="597">
          <cell r="A597" t="str">
            <v>Additional learning needs - secondary</v>
          </cell>
          <cell r="B597" t="str">
            <v>Anghenion dysgu ychwanegol - Ysgolion uwchradd</v>
          </cell>
          <cell r="C597" t="str">
            <v/>
          </cell>
        </row>
        <row r="598">
          <cell r="A598" t="str">
            <v>Other</v>
          </cell>
          <cell r="B598" t="str">
            <v>Arall</v>
          </cell>
          <cell r="C598" t="str">
            <v/>
          </cell>
        </row>
        <row r="599">
          <cell r="A599" t="str">
            <v>Archives</v>
          </cell>
          <cell r="B599" t="str">
            <v>Archifau</v>
          </cell>
          <cell r="C599" t="str">
            <v/>
          </cell>
        </row>
        <row r="600">
          <cell r="A600" t="str">
            <v>Levies</v>
          </cell>
          <cell r="B600" t="str">
            <v>Ardollau</v>
          </cell>
          <cell r="C600" t="str">
            <v/>
          </cell>
        </row>
        <row r="601">
          <cell r="A601" t="str">
            <v>Other levies</v>
          </cell>
          <cell r="B601" t="str">
            <v>Ardollau eraill</v>
          </cell>
          <cell r="C601" t="str">
            <v/>
          </cell>
        </row>
        <row r="602">
          <cell r="A602" t="str">
            <v>Levies to national police services</v>
          </cell>
          <cell r="B602" t="str">
            <v>Ardollau i wasanaethau heddlu cenedlaethol</v>
          </cell>
          <cell r="C602" t="str">
            <v/>
          </cell>
        </row>
        <row r="603">
          <cell r="A603" t="str">
            <v>Levies to/from national parks</v>
          </cell>
          <cell r="B603" t="str">
            <v>Ardollau i/o parciau cenedlaethol</v>
          </cell>
          <cell r="C603" t="str">
            <v/>
          </cell>
        </row>
        <row r="604">
          <cell r="A604" t="str">
            <v>Levies paid to the Internal Drainage Boards</v>
          </cell>
          <cell r="B604" t="str">
            <v>Ardollau a dalwyd i Fyrddau Draenio Mewnol</v>
          </cell>
          <cell r="C604" t="str">
            <v/>
          </cell>
        </row>
        <row r="605">
          <cell r="A605" t="str">
            <v>Levies paid to the Environment Agency in respect of</v>
          </cell>
          <cell r="B605" t="str">
            <v>Ardollau a dalwyd i Asiantaeh yr Amgylchedd mewn perthynas â</v>
          </cell>
          <cell r="C605" t="str">
            <v/>
          </cell>
        </row>
        <row r="606">
          <cell r="A606" t="str">
            <v>Levies paid to the Environment Agency acting as an</v>
          </cell>
          <cell r="B606" t="str">
            <v>Ardollau a dalwyd i Asiantaeth yr Amgylchedd yn gweithredu fel </v>
          </cell>
          <cell r="C606" t="str">
            <v/>
          </cell>
        </row>
        <row r="607">
          <cell r="A607" t="str">
            <v>Non distributed costs</v>
          </cell>
          <cell r="B607" t="str">
            <v>Costau heb eu dosbarthu</v>
          </cell>
          <cell r="C607" t="str">
            <v/>
          </cell>
        </row>
        <row r="608">
          <cell r="A608" t="str">
            <v>adjustment account</v>
          </cell>
          <cell r="B608" t="str">
            <v>cyfrif addasiad</v>
          </cell>
          <cell r="C608" t="str">
            <v/>
          </cell>
        </row>
        <row r="609">
          <cell r="A609" t="str">
            <v>Debt financing</v>
          </cell>
          <cell r="B609" t="str">
            <v>Ariannu dyled</v>
          </cell>
          <cell r="C609" t="str">
            <v/>
          </cell>
        </row>
        <row r="610">
          <cell r="A610" t="str">
            <v>School catering</v>
          </cell>
          <cell r="B610" t="str">
            <v>Arlwyo mewn ysgolion</v>
          </cell>
          <cell r="C610" t="str">
            <v/>
          </cell>
        </row>
        <row r="611">
          <cell r="A611" t="str">
            <v>School catering - special</v>
          </cell>
          <cell r="B611" t="str">
            <v>Arlwyo mewn ysgolion - Ysgolion arbennig</v>
          </cell>
          <cell r="C611" t="str">
            <v/>
          </cell>
        </row>
        <row r="612">
          <cell r="A612" t="str">
            <v>School catering - middle</v>
          </cell>
          <cell r="B612" t="str">
            <v>Arlwyo mewn ysgolion - Ysgolion canol</v>
          </cell>
          <cell r="C612" t="str">
            <v/>
          </cell>
        </row>
        <row r="613">
          <cell r="A613" t="str">
            <v>School catering - primary</v>
          </cell>
          <cell r="B613" t="str">
            <v>Arlwyo mewn ysgolion - Ysgolion cynradd</v>
          </cell>
          <cell r="C613" t="str">
            <v/>
          </cell>
        </row>
        <row r="614">
          <cell r="A614" t="str">
            <v>School catering - nursery</v>
          </cell>
          <cell r="B614" t="str">
            <v>Arlwyo mewn ysgolion - Ysgolion meithrin</v>
          </cell>
          <cell r="C614" t="str">
            <v/>
          </cell>
        </row>
        <row r="615">
          <cell r="A615" t="str">
            <v>School catering - secondary</v>
          </cell>
          <cell r="B615" t="str">
            <v>Arlwyo mewn ysgolion - Ysgolion uwchradd</v>
          </cell>
          <cell r="C615" t="str">
            <v/>
          </cell>
        </row>
        <row r="616">
          <cell r="A616" t="str">
            <v>Assessment and care management</v>
          </cell>
          <cell r="B616" t="str">
            <v>Asesu a rheoli gofal</v>
          </cell>
          <cell r="C616" t="str">
            <v/>
          </cell>
        </row>
        <row r="617">
          <cell r="A617" t="str">
            <v>Repairs and maintenance</v>
          </cell>
          <cell r="B617" t="str">
            <v>Atgyweirio a chynnal a chadw </v>
          </cell>
          <cell r="C617" t="str">
            <v/>
          </cell>
        </row>
        <row r="618">
          <cell r="A618" t="str">
            <v>Teachers</v>
          </cell>
          <cell r="B618" t="str">
            <v>Athrawon</v>
          </cell>
          <cell r="C618" t="str">
            <v/>
          </cell>
        </row>
        <row r="619">
          <cell r="A619" t="str">
            <v>Authority</v>
          </cell>
          <cell r="B619" t="str">
            <v>Awdurdod</v>
          </cell>
          <cell r="C619" t="str">
            <v/>
          </cell>
        </row>
        <row r="620">
          <cell r="A620" t="str">
            <v>Housing advances</v>
          </cell>
          <cell r="B620" t="str">
            <v>Blaensymiau tai</v>
          </cell>
          <cell r="C620" t="str">
            <v/>
          </cell>
        </row>
        <row r="621">
          <cell r="A621" t="str">
            <v>Capital financing element within Private Finance</v>
          </cell>
          <cell r="B621" t="str">
            <v>Elfen cyllido cyfalaf o fewn Cyllid Preifat</v>
          </cell>
          <cell r="C621" t="str">
            <v/>
          </cell>
        </row>
        <row r="622">
          <cell r="A622" t="str">
            <v>BR1, line 5 (£K)</v>
          </cell>
          <cell r="B622" t="str">
            <v>BR1, llinell 5 (£K)</v>
          </cell>
          <cell r="C622" t="str">
            <v/>
          </cell>
        </row>
        <row r="623">
          <cell r="A623" t="str">
            <v>BR1, line 7</v>
          </cell>
          <cell r="B623" t="str">
            <v>BR1, llinell 7</v>
          </cell>
          <cell r="C623" t="str">
            <v/>
          </cell>
        </row>
        <row r="624">
          <cell r="A624" t="str">
            <v>Council tax benefit and administration (e)</v>
          </cell>
          <cell r="B624" t="str">
            <v>Budd-dal y dreth gyngor a gweinyddiaeth (e)</v>
          </cell>
          <cell r="C624" t="str">
            <v/>
          </cell>
        </row>
        <row r="625">
          <cell r="A625" t="str">
            <v>Council tax benefit, administration and local tax collection:</v>
          </cell>
          <cell r="B625" t="str">
            <v>Budd-dâl y dreth gyngor, gweinyddu a chasglu'r dreth leol:</v>
          </cell>
          <cell r="C625" t="str">
            <v/>
          </cell>
        </row>
        <row r="626">
          <cell r="A626" t="str">
            <v>Local safeguarding children board</v>
          </cell>
          <cell r="B626" t="str">
            <v>Bwrdd Lleol Diogelu Plant</v>
          </cell>
          <cell r="C626" t="str">
            <v/>
          </cell>
        </row>
        <row r="627">
          <cell r="A627" t="str">
            <v>Conservation of cultural heritage</v>
          </cell>
          <cell r="B627" t="str">
            <v>Cadwraeth treftadaeth ddiwylliannol</v>
          </cell>
          <cell r="C627" t="str">
            <v/>
          </cell>
        </row>
        <row r="628">
          <cell r="A628" t="str">
            <v>Conservation of the natural environment</v>
          </cell>
          <cell r="B628" t="str">
            <v>Cadwraeth yr amgylchedd naturiol</v>
          </cell>
          <cell r="C628" t="str">
            <v/>
          </cell>
        </row>
        <row r="629">
          <cell r="A629" t="str">
            <v>Substance abuse (addictions)</v>
          </cell>
          <cell r="B629" t="str">
            <v>Camddefnyddio sylweddau (dibyniaeth)</v>
          </cell>
          <cell r="C629" t="str">
            <v/>
          </cell>
        </row>
        <row r="630">
          <cell r="A630" t="str">
            <v>Children's Centres/Flying Start and Early Years</v>
          </cell>
          <cell r="B630" t="str">
            <v>Canolfannau Plant / Dechrau’n Deg a'r Blynyddoedd Cynnar</v>
          </cell>
          <cell r="C630" t="str">
            <v/>
          </cell>
        </row>
        <row r="631">
          <cell r="A631" t="str">
            <v>Percentage</v>
          </cell>
          <cell r="B631" t="str">
            <v>Canran</v>
          </cell>
          <cell r="C631" t="str">
            <v/>
          </cell>
        </row>
        <row r="632">
          <cell r="A632" t="str">
            <v>Local tax collection</v>
          </cell>
          <cell r="B632" t="str">
            <v>Casglu'r dreth leol</v>
          </cell>
          <cell r="C632" t="str">
            <v/>
          </cell>
        </row>
        <row r="633">
          <cell r="A633" t="str">
            <v>Waste collection</v>
          </cell>
          <cell r="B633" t="str">
            <v>Casglu gwastraff</v>
          </cell>
          <cell r="C633" t="str">
            <v/>
          </cell>
        </row>
        <row r="634">
          <cell r="A634" t="str">
            <v>Waste disposal</v>
          </cell>
          <cell r="B634" t="str">
            <v>Gwaredu gwastraff</v>
          </cell>
          <cell r="C634" t="str">
            <v/>
          </cell>
        </row>
        <row r="635">
          <cell r="A635" t="str">
            <v>collection, analysis and aggregation of records and data required;</v>
          </cell>
          <cell r="B635" t="str">
            <v>casglu, dadansoddi a chyfuno'r cofnodion a'r data gofynnol</v>
          </cell>
          <cell r="C635" t="str">
            <v/>
          </cell>
        </row>
        <row r="636">
          <cell r="A636" t="str">
            <v>CTC (row 8), 2014-15</v>
          </cell>
          <cell r="B636" t="str">
            <v>Casglu'r Dreth Gyngor (rhes 8), 2014-15</v>
          </cell>
          <cell r="C636" t="str">
            <v/>
          </cell>
        </row>
        <row r="637">
          <cell r="A637" t="str">
            <v>CTC (row 8), 2015-16</v>
          </cell>
          <cell r="B637" t="str">
            <v>Casglu'r Dreth Gyngor (rhes 8), 2015-16</v>
          </cell>
          <cell r="C637" t="str">
            <v/>
          </cell>
        </row>
        <row r="638">
          <cell r="A638" t="str">
            <v>Support to operators</v>
          </cell>
          <cell r="B638" t="str">
            <v>Cefnogi gweithredwyr</v>
          </cell>
          <cell r="C638" t="str">
            <v/>
          </cell>
        </row>
        <row r="639">
          <cell r="A639" t="str">
            <v>Supporting people</v>
          </cell>
          <cell r="B639" t="str">
            <v>Cefnogi pobl</v>
          </cell>
          <cell r="C639" t="str">
            <v/>
          </cell>
        </row>
        <row r="640">
          <cell r="A640" t="str">
            <v>Rangers, estates and volunteers</v>
          </cell>
          <cell r="B640" t="str">
            <v>Ceidwaid, ystadau a gwirfoddolwyr</v>
          </cell>
          <cell r="C640" t="str">
            <v/>
          </cell>
        </row>
        <row r="641">
          <cell r="A641" t="str">
            <v>Asylum seekers - children and families:</v>
          </cell>
          <cell r="B641" t="str">
            <v>Ceiswyr lloches - plant a theuluoedd:</v>
          </cell>
          <cell r="C641" t="str">
            <v/>
          </cell>
        </row>
        <row r="642">
          <cell r="A642" t="str">
            <v>Unaccompanied children (excluding children looked after)</v>
          </cell>
          <cell r="B642" t="str">
            <v>Plant ar eu pen eu hunain (ac eithrio plant sy'n derbyn gofal)</v>
          </cell>
          <cell r="C642" t="str">
            <v/>
          </cell>
        </row>
        <row r="643">
          <cell r="A643" t="str">
            <v>Families</v>
          </cell>
          <cell r="B643" t="str">
            <v>Teuluoedd</v>
          </cell>
          <cell r="C643" t="str">
            <v/>
          </cell>
        </row>
        <row r="644">
          <cell r="A644" t="str">
            <v>Asylum seekers - lone adults and NRPF</v>
          </cell>
          <cell r="B644" t="str">
            <v>Ceiswyr lloches - unig oedolion a dim cefnogaeth o gronfeydd cyhoeddus</v>
          </cell>
          <cell r="C644" t="str">
            <v/>
          </cell>
        </row>
        <row r="645">
          <cell r="A645" t="str">
            <v>Sports and recreation:</v>
          </cell>
          <cell r="B645" t="str">
            <v>Chwaraeon a hamdden:</v>
          </cell>
          <cell r="C645" t="str">
            <v/>
          </cell>
        </row>
        <row r="646">
          <cell r="A646" t="str">
            <v>Recreation and sport</v>
          </cell>
          <cell r="B646" t="str">
            <v>Hamdden a chwaraeon</v>
          </cell>
          <cell r="C646" t="str">
            <v/>
          </cell>
        </row>
        <row r="647">
          <cell r="A647" t="str">
            <v>Clear</v>
          </cell>
          <cell r="B647" t="str">
            <v>Clir</v>
          </cell>
          <cell r="C647" t="str">
            <v/>
          </cell>
        </row>
        <row r="648">
          <cell r="A648" t="str">
            <v>Home to college transport</v>
          </cell>
          <cell r="B648" t="str">
            <v>Trafnidiaeth o'r cartref i'r coleg</v>
          </cell>
          <cell r="C648" t="str">
            <v/>
          </cell>
        </row>
        <row r="649">
          <cell r="A649" t="str">
            <v>Home to school transport</v>
          </cell>
          <cell r="B649" t="str">
            <v>Trafnidiaeth o'r cartref i'r ysgol</v>
          </cell>
          <cell r="C649" t="str">
            <v/>
          </cell>
        </row>
        <row r="650">
          <cell r="A650" t="str">
            <v>Home to school transport - special</v>
          </cell>
          <cell r="B650" t="str">
            <v>Trafnidiaeth o'r cartref i'r ysgol - Ysgolion arbennig</v>
          </cell>
          <cell r="C650" t="str">
            <v/>
          </cell>
        </row>
        <row r="651">
          <cell r="A651" t="str">
            <v>Home to school transport - middle</v>
          </cell>
          <cell r="B651" t="str">
            <v>Trafnidiaeth o'r cartref i'r ysgol - Ysgolion canol</v>
          </cell>
          <cell r="C651" t="str">
            <v/>
          </cell>
        </row>
        <row r="652">
          <cell r="A652" t="str">
            <v>Home to school transport - primary</v>
          </cell>
          <cell r="B652" t="str">
            <v>Trafnidiaeth o'r cartref i'r ysgol - Ysgolion cynradd</v>
          </cell>
          <cell r="C652" t="str">
            <v/>
          </cell>
        </row>
        <row r="653">
          <cell r="A653" t="str">
            <v>Home to school transport - nursery</v>
          </cell>
          <cell r="B653" t="str">
            <v>Trafnidiaeth o'r cartref i'r ysgol - Ysgolion meithrin</v>
          </cell>
          <cell r="C653" t="str">
            <v/>
          </cell>
        </row>
        <row r="654">
          <cell r="A654" t="str">
            <v>Home to school transport - secondary</v>
          </cell>
          <cell r="B654" t="str">
            <v>Trafnidiaeth o'r cartref i'r ysgol - Ysgolion uwchradd</v>
          </cell>
          <cell r="C654" t="str">
            <v/>
          </cell>
        </row>
        <row r="655">
          <cell r="A655" t="str">
            <v>reserves (excluding schools)</v>
          </cell>
          <cell r="B655" t="str">
            <v>cronfeydd wrth gefn (ac eithrio ysgolion)</v>
          </cell>
          <cell r="C655" t="str">
            <v/>
          </cell>
        </row>
        <row r="656">
          <cell r="A656" t="str">
            <v>Authority code</v>
          </cell>
          <cell r="B656" t="str">
            <v>Cod yr awdurdod</v>
          </cell>
          <cell r="C656" t="str">
            <v/>
          </cell>
        </row>
        <row r="657">
          <cell r="A657" t="str">
            <v>Registration of electors and conducting elections</v>
          </cell>
          <cell r="B657" t="str">
            <v>Cofrestru etholwyr a chynnal etholiadau</v>
          </cell>
          <cell r="C657" t="str">
            <v/>
          </cell>
        </row>
        <row r="658">
          <cell r="A658" t="str">
            <v>Commissioning and children's services strategy</v>
          </cell>
          <cell r="B658" t="str">
            <v>Comisiynu a strategaeth gwasanaethau plant</v>
          </cell>
          <cell r="C658" t="str">
            <v/>
          </cell>
        </row>
        <row r="659">
          <cell r="A659" t="str">
            <v>Other central costs</v>
          </cell>
          <cell r="B659" t="str">
            <v>Costau canolog eraill</v>
          </cell>
          <cell r="C659" t="str">
            <v/>
          </cell>
        </row>
        <row r="660">
          <cell r="A660" t="str">
            <v>Non-domestic rates collection costs</v>
          </cell>
          <cell r="B660" t="str">
            <v>Costau casglu ardrethi annomestig</v>
          </cell>
          <cell r="C660" t="str">
            <v/>
          </cell>
        </row>
        <row r="661">
          <cell r="A661" t="str">
            <v>Council tax collection costs</v>
          </cell>
          <cell r="B661" t="str">
            <v>Costau casglu’r dreth gyngor</v>
          </cell>
          <cell r="C661" t="str">
            <v/>
          </cell>
        </row>
        <row r="662">
          <cell r="A662" t="str">
            <v>Central and departmental support services costs</v>
          </cell>
          <cell r="B662" t="str">
            <v>Costau gwasanaethau cymorth canolog ac adrannol</v>
          </cell>
          <cell r="C662" t="str">
            <v/>
          </cell>
        </row>
        <row r="663">
          <cell r="A663" t="str">
            <v>Climate change costs</v>
          </cell>
          <cell r="B663" t="str">
            <v>Costau newid hinsawdd</v>
          </cell>
          <cell r="C663" t="str">
            <v/>
          </cell>
        </row>
        <row r="664">
          <cell r="A664" t="str">
            <v>Partnership costs</v>
          </cell>
          <cell r="B664" t="str">
            <v>Costau partneriaeth</v>
          </cell>
          <cell r="C664" t="str">
            <v/>
          </cell>
        </row>
        <row r="665">
          <cell r="A665" t="str">
            <v>HRA related pension costs</v>
          </cell>
          <cell r="B665" t="str">
            <v>Costau pensiwn sy'n gysylltiedig â'r HRA</v>
          </cell>
          <cell r="C665" t="str">
            <v/>
          </cell>
        </row>
        <row r="666">
          <cell r="A666" t="str">
            <v>Corporate and democratic core</v>
          </cell>
          <cell r="B666" t="str">
            <v>Craidd corfforaethol a democrataidd</v>
          </cell>
          <cell r="C666" t="str">
            <v/>
          </cell>
        </row>
        <row r="667">
          <cell r="A667" t="str">
            <v>CTC, line 7 + 10 minus BR1 lines 5 + 16 (in thousands)</v>
          </cell>
          <cell r="B667" t="str">
            <v>Casglu'r Dreth Gyngor, llinell 7 + 10 minws llinellau 5 + 16 BR1 (mewn miloedd)</v>
          </cell>
          <cell r="C667" t="str">
            <v/>
          </cell>
        </row>
        <row r="668">
          <cell r="A668" t="str">
            <v>CTC, row 7</v>
          </cell>
          <cell r="B668" t="str">
            <v>Casglu'r Dreth Gyngor, rhes 7</v>
          </cell>
          <cell r="C668" t="str">
            <v/>
          </cell>
        </row>
        <row r="669">
          <cell r="A669" t="str">
            <v>CTC, row 8</v>
          </cell>
          <cell r="B669" t="str">
            <v>Casglu'r Dreth Gyngor, rhes 8</v>
          </cell>
          <cell r="C669" t="str">
            <v/>
          </cell>
        </row>
        <row r="670">
          <cell r="A670" t="str">
            <v>Intelligence</v>
          </cell>
          <cell r="B670" t="str">
            <v>Cudd-wybodaeth</v>
          </cell>
          <cell r="C670" t="str">
            <v/>
          </cell>
        </row>
        <row r="671">
          <cell r="A671" t="str">
            <v>completing, checking, amending and approving the form.</v>
          </cell>
          <cell r="B671" t="str">
            <v>cwblhau, gwirio, diwygio a chymeradwyo'r ffurflen.</v>
          </cell>
          <cell r="C671" t="str">
            <v/>
          </cell>
        </row>
        <row r="672">
          <cell r="A672" t="str">
            <v>Public transport co-ordination</v>
          </cell>
          <cell r="B672" t="str">
            <v>Cydgysylltu trafnidiaeth gyhoeddus</v>
          </cell>
          <cell r="C672" t="str">
            <v/>
          </cell>
        </row>
        <row r="673">
          <cell r="A673" t="str">
            <v>Totals</v>
          </cell>
          <cell r="B673" t="str">
            <v>Cyfansymiau</v>
          </cell>
          <cell r="C673" t="str">
            <v/>
          </cell>
        </row>
        <row r="674">
          <cell r="A674" t="str">
            <v>Total Additional learning needs</v>
          </cell>
          <cell r="B674" t="str">
            <v>Cyfanswm anghenion dysgu ychwanegol</v>
          </cell>
          <cell r="C674" t="str">
            <v/>
          </cell>
        </row>
        <row r="675">
          <cell r="A675" t="str">
            <v>Aggregate of council tax precepts (lines 100 to 104)</v>
          </cell>
          <cell r="B675" t="str">
            <v>Swm cyfunol praeseptau'r dreth gyngor  (llinell 100 i 104)</v>
          </cell>
          <cell r="C675" t="str">
            <v/>
          </cell>
        </row>
        <row r="676">
          <cell r="A676" t="str">
            <v>Total school catering</v>
          </cell>
          <cell r="B676" t="str">
            <v>Cyfanswm arlwyo mewn ysgolion</v>
          </cell>
          <cell r="C676" t="str">
            <v/>
          </cell>
        </row>
        <row r="677">
          <cell r="A677" t="str">
            <v>Public transport </v>
          </cell>
          <cell r="B677" t="str">
            <v>Cyfanswm trafnidiaeth gyhoeddus</v>
          </cell>
          <cell r="C677" t="str">
            <v/>
          </cell>
        </row>
        <row r="678">
          <cell r="A678" t="str">
            <v>Total Home to school transport</v>
          </cell>
          <cell r="B678" t="str">
            <v>Cyfanswm trafnidiaeth o'r cartref i'r ysgol</v>
          </cell>
          <cell r="C678" t="str">
            <v/>
          </cell>
        </row>
        <row r="679">
          <cell r="A679" t="str">
            <v>Total housing council fund</v>
          </cell>
          <cell r="B679" t="str">
            <v>Cyfanswm tai cronfa'r cyngor</v>
          </cell>
          <cell r="C679" t="str">
            <v/>
          </cell>
        </row>
        <row r="680">
          <cell r="A680" t="str">
            <v>Total other LA budget on schools</v>
          </cell>
          <cell r="B680" t="str">
            <v>Cyfanswm cyllid ALl arall ar ysgolion</v>
          </cell>
          <cell r="C680" t="str">
            <v/>
          </cell>
        </row>
        <row r="681">
          <cell r="A681" t="str">
            <v>Total School budget</v>
          </cell>
          <cell r="B681" t="str">
            <v>Cyfanswm cyllideb ysgol</v>
          </cell>
          <cell r="C681" t="str">
            <v/>
          </cell>
        </row>
        <row r="682">
          <cell r="A682" t="str">
            <v>Total other school budget</v>
          </cell>
          <cell r="B682" t="str">
            <v>Cyfanswm cyllideb ysgol arall</v>
          </cell>
          <cell r="C682" t="str">
            <v/>
          </cell>
        </row>
        <row r="683">
          <cell r="A683" t="str">
            <v>Total transport planning, highways, roads and transport</v>
          </cell>
          <cell r="B683" t="str">
            <v>Cyfanswm cynllunio trafnidiaeth, priffyrdd, ffyrdd a thrafnidiaeth</v>
          </cell>
          <cell r="C683" t="str">
            <v/>
          </cell>
        </row>
        <row r="684">
          <cell r="A684" t="str">
            <v>Total Inter authority recoupment</v>
          </cell>
          <cell r="B684" t="str">
            <v>Cyfanswm digollediad rhwng awdurdodau</v>
          </cell>
          <cell r="C684" t="str">
            <v/>
          </cell>
        </row>
        <row r="685">
          <cell r="A685" t="str">
            <v>Total expenditure delegated to middle schools</v>
          </cell>
          <cell r="B685" t="str">
            <v>Cyfanswm gwariant wedi ei ddirprwyo i ysgolion canol </v>
          </cell>
          <cell r="C685" t="str">
            <v/>
          </cell>
        </row>
        <row r="686">
          <cell r="A686" t="str">
            <v>Total non-school education expenditure</v>
          </cell>
          <cell r="B686" t="str">
            <v>Cyfanswm gwariant addysg heblaw ysgolion</v>
          </cell>
          <cell r="C686" t="str">
            <v/>
          </cell>
        </row>
        <row r="687">
          <cell r="A687" t="str">
            <v>Total service expenditure</v>
          </cell>
          <cell r="B687" t="str">
            <v>Cyfanswm gwariant ar wasanaethau</v>
          </cell>
          <cell r="C687" t="str">
            <v/>
          </cell>
        </row>
        <row r="688">
          <cell r="A688" t="str">
            <v>Total Capital expenditure charged to revenue account</v>
          </cell>
          <cell r="B688" t="str">
            <v>Cyfanswm gwariant cyfalaf a roddwyd ar y cyfrif refeniw</v>
          </cell>
          <cell r="C688" t="str">
            <v/>
          </cell>
        </row>
        <row r="689">
          <cell r="A689" t="str">
            <v>Total education revenue expenditure</v>
          </cell>
          <cell r="B689" t="str">
            <v>Cyfanswm gwariant refeniw ar addysg</v>
          </cell>
          <cell r="C689" t="str">
            <v/>
          </cell>
        </row>
        <row r="690">
          <cell r="A690" t="str">
            <v>Total delegated schools expenditure</v>
          </cell>
          <cell r="B690" t="str">
            <v>Cyfanswm gwariant wedi'i ddirprwyo i ysgolion</v>
          </cell>
          <cell r="C690" t="str">
            <v/>
          </cell>
        </row>
        <row r="691">
          <cell r="A691" t="str">
            <v>Total expenditure delegated to special schools</v>
          </cell>
          <cell r="B691" t="str">
            <v>Cyfanswm gwariant wedi'i ddirprwyo i ysgolion arbennig</v>
          </cell>
          <cell r="C691" t="str">
            <v/>
          </cell>
        </row>
        <row r="692">
          <cell r="A692" t="str">
            <v>Total expenditure delegated to primary schools</v>
          </cell>
          <cell r="B692" t="str">
            <v>Cyfanswm gwariant wedi'i ddirprwyo i ysgolion cynradd</v>
          </cell>
          <cell r="C692" t="str">
            <v/>
          </cell>
        </row>
        <row r="693">
          <cell r="A693" t="str">
            <v>Total expenditure delegated to nursery schools</v>
          </cell>
          <cell r="B693" t="str">
            <v>Cyfanswm gwariant wedi'i ddirprwyo i ysgolion meithrin</v>
          </cell>
          <cell r="C693" t="str">
            <v/>
          </cell>
        </row>
        <row r="694">
          <cell r="A694" t="str">
            <v>Total expenditure delegated to secondary schools</v>
          </cell>
          <cell r="B694" t="str">
            <v>Cyfanswm gwariant wedi'i ddirprwyo i ysgolion uwchradd</v>
          </cell>
          <cell r="C694" t="str">
            <v/>
          </cell>
        </row>
        <row r="695">
          <cell r="A695" t="str">
            <v>Total school expenditure</v>
          </cell>
          <cell r="B695" t="str">
            <v>Cyfanswm gwariant ysgol</v>
          </cell>
          <cell r="C695" t="str">
            <v/>
          </cell>
        </row>
        <row r="696">
          <cell r="A696" t="str">
            <v>Total services for young people</v>
          </cell>
          <cell r="B696" t="str">
            <v>Cyfanswm gwasanaethau ar gyfer pobl ifanc</v>
          </cell>
          <cell r="C696" t="str">
            <v/>
          </cell>
        </row>
        <row r="697">
          <cell r="A697" t="str">
            <v>Youth service</v>
          </cell>
          <cell r="B697" t="str">
            <v>Cyfanswm gwasanaeth ieuenctid</v>
          </cell>
          <cell r="C697" t="str">
            <v/>
          </cell>
        </row>
        <row r="698">
          <cell r="A698" t="str">
            <v>Total social services</v>
          </cell>
          <cell r="B698" t="str">
            <v>Cyfanswm gwasanaethau cymdeithasol</v>
          </cell>
          <cell r="C698" t="str">
            <v/>
          </cell>
        </row>
        <row r="699">
          <cell r="A699" t="str">
            <v>Total social services for adults aged under 65</v>
          </cell>
          <cell r="B699" t="str">
            <v>Cyfanswm gwasanaethau cymdeithasol i oedolion o dan 65 oed</v>
          </cell>
          <cell r="C699" t="str">
            <v/>
          </cell>
        </row>
        <row r="700">
          <cell r="A700" t="str">
            <v>Total family support services</v>
          </cell>
          <cell r="B700" t="str">
            <v>Cyfanswm gwasanaethau cymorth i deuluoedd</v>
          </cell>
          <cell r="C700" t="str">
            <v/>
          </cell>
        </row>
        <row r="701">
          <cell r="A701" t="str">
            <v>Other children's and families' services</v>
          </cell>
          <cell r="B701" t="str">
            <v>Cyfanswm gwasanaethau eraill i blant a theuluoedd</v>
          </cell>
          <cell r="C701" t="str">
            <v/>
          </cell>
        </row>
        <row r="702">
          <cell r="A702" t="str">
            <v>Total children's and families' services</v>
          </cell>
          <cell r="B702" t="str">
            <v>Cyfanswm gwasanaethau i blant a theuluoedd</v>
          </cell>
          <cell r="C702" t="str">
            <v/>
          </cell>
        </row>
        <row r="703">
          <cell r="A703" t="str">
            <v>Total children looked after services</v>
          </cell>
          <cell r="B703" t="str">
            <v>Cyfanswm gwasanaethau i blant sy'n derbyn gofal</v>
          </cell>
          <cell r="C703" t="str">
            <v/>
          </cell>
        </row>
        <row r="704">
          <cell r="A704" t="str">
            <v>Total asylum seekers children's services</v>
          </cell>
          <cell r="B704" t="str">
            <v>Cyfanswm gwasanaethau i blant sy'n geiswyr lloches</v>
          </cell>
          <cell r="C704" t="str">
            <v/>
          </cell>
        </row>
        <row r="705">
          <cell r="A705" t="str">
            <v>Total School improvement</v>
          </cell>
          <cell r="B705" t="str">
            <v>Cyfanswm gwellia ysgolion</v>
          </cell>
          <cell r="C705" t="str">
            <v/>
          </cell>
        </row>
        <row r="706">
          <cell r="A706" t="str">
            <v>Total Income</v>
          </cell>
          <cell r="B706" t="str">
            <v>Cyfanswm Incwm</v>
          </cell>
          <cell r="C706" t="str">
            <v/>
          </cell>
        </row>
        <row r="707">
          <cell r="A707" t="str">
            <v>Total Access to education</v>
          </cell>
          <cell r="B707" t="str">
            <v>Cyfanswm mynediad at addysg</v>
          </cell>
          <cell r="C707" t="str">
            <v/>
          </cell>
        </row>
        <row r="708">
          <cell r="A708" t="str">
            <v>Total other adult services (aged under 65)</v>
          </cell>
          <cell r="B708" t="str">
            <v>Cyfanswm gwasanaethau eraill i oedolion (o dan 65 oed)</v>
          </cell>
          <cell r="C708" t="str">
            <v/>
          </cell>
        </row>
        <row r="709">
          <cell r="A709" t="str">
            <v>Total adults aged under 65 with a physical disability etc.</v>
          </cell>
          <cell r="B709" t="str">
            <v>Cyfanswm oedolion o dan 65 oed ag anabledd corfforol</v>
          </cell>
          <cell r="C709" t="str">
            <v/>
          </cell>
        </row>
        <row r="710">
          <cell r="A710" t="str">
            <v>Total adults aged under 65 with learning disabilities </v>
          </cell>
          <cell r="B710" t="str">
            <v>Cyfanswm oedolion o dan 65 oed ag anableddau dysgu</v>
          </cell>
          <cell r="C710" t="str">
            <v/>
          </cell>
        </row>
        <row r="711">
          <cell r="A711" t="str">
            <v>Total adults aged under 65 with mental health needs </v>
          </cell>
          <cell r="B711" t="str">
            <v>Cyfanswm oedolion o dan 65 oed ag anghenion iechyd meddwl</v>
          </cell>
          <cell r="C711" t="str">
            <v/>
          </cell>
        </row>
        <row r="712">
          <cell r="A712" t="str">
            <v>Total older people (aged 65 and over)</v>
          </cell>
          <cell r="B712" t="str">
            <v>Cyfanswm pobl hŷn (65 oed a hŷn)</v>
          </cell>
          <cell r="C712" t="str">
            <v/>
          </cell>
        </row>
        <row r="713">
          <cell r="A713" t="str">
            <v>Total highways and roads</v>
          </cell>
          <cell r="B713" t="str">
            <v>Cyfanswm priffyrdd a ffyrdd</v>
          </cell>
          <cell r="C713" t="str">
            <v/>
          </cell>
        </row>
        <row r="714">
          <cell r="A714" t="str">
            <v>Total Strategic management</v>
          </cell>
          <cell r="B714" t="str">
            <v>Cyfanswm rheoli strategol</v>
          </cell>
          <cell r="C714" t="str">
            <v/>
          </cell>
        </row>
        <row r="715">
          <cell r="A715" t="str">
            <v>Total traffic management and road safety</v>
          </cell>
          <cell r="B715" t="str">
            <v>Cyfanswm rheoli traffig a diogelwch ar y ffyrdd</v>
          </cell>
          <cell r="C715" t="str">
            <v/>
          </cell>
        </row>
        <row r="716">
          <cell r="A716" t="str">
            <v>Total Staff</v>
          </cell>
          <cell r="B716" t="str">
            <v>Cyfanswm staff</v>
          </cell>
          <cell r="C716" t="str">
            <v/>
          </cell>
        </row>
        <row r="717">
          <cell r="A717" t="str">
            <v>In-year debit for the year</v>
          </cell>
          <cell r="B717" t="str">
            <v>Cyfanswm y debyd yn ystod y flwyddyn</v>
          </cell>
          <cell r="C717" t="str">
            <v/>
          </cell>
        </row>
        <row r="718">
          <cell r="A718" t="str">
            <v>Total arrears brought forward at the start of the year</v>
          </cell>
          <cell r="B718" t="str">
            <v>Cyfanswm yr ôl-ddyledion a gafodd eu dwyn ymlaen ar ddechrau'r flwyddyn</v>
          </cell>
          <cell r="C718" t="str">
            <v/>
          </cell>
        </row>
        <row r="719">
          <cell r="A719" t="str">
            <v>Equipment and adaptations</v>
          </cell>
          <cell r="B719" t="str">
            <v>Cyfarpar ac addasiadau</v>
          </cell>
          <cell r="C719" t="str">
            <v/>
          </cell>
        </row>
        <row r="720">
          <cell r="A720" t="str">
            <v>Education equipment</v>
          </cell>
          <cell r="B720" t="str">
            <v>Cyfarpar addysg</v>
          </cell>
          <cell r="C720" t="str">
            <v/>
          </cell>
        </row>
        <row r="721">
          <cell r="A721" t="str">
            <v>Total LA budget</v>
          </cell>
          <cell r="B721" t="str">
            <v>Cyfaswm cyllideb ALl</v>
          </cell>
          <cell r="C721" t="str">
            <v/>
          </cell>
        </row>
        <row r="722">
          <cell r="A722" t="str">
            <v>Sports facilities</v>
          </cell>
          <cell r="B722" t="str">
            <v>Cyfleusterau chwaraeon</v>
          </cell>
          <cell r="C722" t="str">
            <v/>
          </cell>
        </row>
        <row r="723">
          <cell r="A723" t="str">
            <v>Short breaks (respite) for disabled children</v>
          </cell>
          <cell r="B723" t="str">
            <v>Egwyliau byr (seibiant) i blant anabl</v>
          </cell>
          <cell r="C723" t="str">
            <v/>
          </cell>
        </row>
        <row r="724">
          <cell r="A724" t="str">
            <v>Collection rates for 2015-16:</v>
          </cell>
          <cell r="B724" t="str">
            <v>Cyfraddau casglu ar gyfer 2015-16:</v>
          </cell>
          <cell r="C724" t="str">
            <v/>
          </cell>
        </row>
        <row r="725">
          <cell r="A725" t="str">
            <v>Contribution to health care of individual children</v>
          </cell>
          <cell r="B725" t="str">
            <v>Cyfraniad i ofal iechyd plant unigol</v>
          </cell>
          <cell r="C725" t="str">
            <v/>
          </cell>
        </row>
        <row r="726">
          <cell r="A726" t="str">
            <v>Contribution to the HRA (d)</v>
          </cell>
          <cell r="B726" t="str">
            <v>Cyfraniad i'r Cyfrif Refeniw Tai (d)</v>
          </cell>
          <cell r="C726" t="str">
            <v/>
          </cell>
        </row>
        <row r="727">
          <cell r="A727" t="str">
            <v>Housing revenue account (HRA)</v>
          </cell>
          <cell r="B727" t="str">
            <v>Cyfrif refeniw tai (HRA)</v>
          </cell>
          <cell r="C727" t="str">
            <v/>
          </cell>
        </row>
        <row r="728">
          <cell r="A728" t="str">
            <v>LA budget</v>
          </cell>
          <cell r="B728" t="str">
            <v>Cyllideb ALI</v>
          </cell>
          <cell r="C728" t="str">
            <v/>
          </cell>
        </row>
        <row r="729">
          <cell r="A729" t="str">
            <v>LA budget - special</v>
          </cell>
          <cell r="B729" t="str">
            <v>Cyllideb ALl - Ysgolion arbennig</v>
          </cell>
          <cell r="C729" t="str">
            <v/>
          </cell>
        </row>
        <row r="730">
          <cell r="A730" t="str">
            <v>LA budget - middle</v>
          </cell>
          <cell r="B730" t="str">
            <v>Cyllideb ALl - Ysgolion canol</v>
          </cell>
          <cell r="C730" t="str">
            <v/>
          </cell>
        </row>
        <row r="731">
          <cell r="A731" t="str">
            <v>LA budget - primary</v>
          </cell>
          <cell r="B731" t="str">
            <v>Cyllideb ALl - Ysgolion cynradd</v>
          </cell>
          <cell r="C731" t="str">
            <v/>
          </cell>
        </row>
        <row r="732">
          <cell r="A732" t="str">
            <v>LA budget - nursery</v>
          </cell>
          <cell r="B732" t="str">
            <v>Cyllideb ALl - ysgolion meithrin</v>
          </cell>
          <cell r="C732" t="str">
            <v/>
          </cell>
        </row>
        <row r="733">
          <cell r="A733" t="str">
            <v>LA budget - secondary</v>
          </cell>
          <cell r="B733" t="str">
            <v>Cyllideb ALl - Ysgolion uwchradd</v>
          </cell>
          <cell r="C733" t="str">
            <v/>
          </cell>
        </row>
        <row r="734">
          <cell r="A734" t="str">
            <v>Other LA budget on schools</v>
          </cell>
          <cell r="B734" t="str">
            <v>Cyllideb arall yr ALl ar ysgolion </v>
          </cell>
          <cell r="C734" t="str">
            <v/>
          </cell>
        </row>
        <row r="735">
          <cell r="A735" t="str">
            <v>Other LA budget on schools - special</v>
          </cell>
          <cell r="B735" t="str">
            <v>Cyllideb arall yr ALl ar ysgolion - Ysgolion arbennig</v>
          </cell>
          <cell r="C735" t="str">
            <v/>
          </cell>
        </row>
        <row r="736">
          <cell r="A736" t="str">
            <v>Other LA budget on schools - middle</v>
          </cell>
          <cell r="B736" t="str">
            <v>Cyllideb arall yr ALl ar ysgolion - Ysgolion canol</v>
          </cell>
          <cell r="C736" t="str">
            <v/>
          </cell>
        </row>
        <row r="737">
          <cell r="A737" t="str">
            <v>Other LA budget on schools - primary</v>
          </cell>
          <cell r="B737" t="str">
            <v>Cyllideb arall yr ALl ar ysgolion  - Ysgolion cynradd</v>
          </cell>
          <cell r="C737" t="str">
            <v/>
          </cell>
        </row>
        <row r="738">
          <cell r="A738" t="str">
            <v>Other LA budget on schools - nursery</v>
          </cell>
          <cell r="B738" t="str">
            <v>Cyllideb arall yr ALl ar ysgolion  - ysgolion meithrin</v>
          </cell>
          <cell r="C738" t="str">
            <v/>
          </cell>
        </row>
        <row r="739">
          <cell r="A739" t="str">
            <v>Other LA budget on schools - secondary</v>
          </cell>
          <cell r="B739" t="str">
            <v>Cyllideb arall yr ALl ar ysgolion  - Ysgolion uwchradd</v>
          </cell>
          <cell r="C739" t="str">
            <v/>
          </cell>
        </row>
        <row r="740">
          <cell r="A740" t="str">
            <v>Other school budget - special</v>
          </cell>
          <cell r="B740" t="str">
            <v>Cyllideb ysgol arall - - Ysgolion arbennig</v>
          </cell>
          <cell r="C740" t="str">
            <v/>
          </cell>
        </row>
        <row r="741">
          <cell r="A741" t="str">
            <v>Other school budget - middle</v>
          </cell>
          <cell r="B741" t="str">
            <v>Cyllideb ysgol arall - - Ysgolion canol</v>
          </cell>
          <cell r="C741" t="str">
            <v/>
          </cell>
        </row>
        <row r="742">
          <cell r="A742" t="str">
            <v>Other school budget - primary</v>
          </cell>
          <cell r="B742" t="str">
            <v>Cyllideb ysgol arall - - Ysgolion cynradd</v>
          </cell>
          <cell r="C742" t="str">
            <v/>
          </cell>
        </row>
        <row r="743">
          <cell r="A743" t="str">
            <v>Other School budget - secondary</v>
          </cell>
          <cell r="B743" t="str">
            <v>Cyllideb ysgol arall - - Ysgolion uwchradd</v>
          </cell>
          <cell r="C743" t="str">
            <v/>
          </cell>
        </row>
        <row r="744">
          <cell r="A744" t="str">
            <v>Other school budget - nursery</v>
          </cell>
          <cell r="B744" t="str">
            <v>Cyllideb ysgol arall - meithrin</v>
          </cell>
          <cell r="C744" t="str">
            <v/>
          </cell>
        </row>
        <row r="745">
          <cell r="A745" t="str">
            <v>Other LA budget (non-school)</v>
          </cell>
          <cell r="B745" t="str">
            <v>Cyllideb ALl arall (heblaw ysgolion)</v>
          </cell>
          <cell r="C745" t="str">
            <v/>
          </cell>
        </row>
        <row r="746">
          <cell r="A746" t="str">
            <v>Other schools budget</v>
          </cell>
          <cell r="B746" t="str">
            <v>Cyllideb  ysgolion arall</v>
          </cell>
          <cell r="C746" t="str">
            <v/>
          </cell>
        </row>
        <row r="747">
          <cell r="A747" t="str">
            <v>School budget - special</v>
          </cell>
          <cell r="B747" t="str">
            <v>Cyllideb ysgol - Ysgolion arbennig</v>
          </cell>
          <cell r="C747" t="str">
            <v/>
          </cell>
        </row>
        <row r="748">
          <cell r="A748" t="str">
            <v>School budget - middle</v>
          </cell>
          <cell r="B748" t="str">
            <v>Cyllideb ysgol - Ysgolion canol</v>
          </cell>
          <cell r="C748" t="str">
            <v/>
          </cell>
        </row>
        <row r="749">
          <cell r="A749" t="str">
            <v>School budget - primary</v>
          </cell>
          <cell r="B749" t="str">
            <v>Cyllideb ysgol - Ysgolion cynradd</v>
          </cell>
          <cell r="C749" t="str">
            <v/>
          </cell>
        </row>
        <row r="750">
          <cell r="A750" t="str">
            <v>School budget - nursery</v>
          </cell>
          <cell r="B750" t="str">
            <v>Cyllideb ysgol - Ysgolion meithrin</v>
          </cell>
          <cell r="C750" t="str">
            <v/>
          </cell>
        </row>
        <row r="751">
          <cell r="A751" t="str">
            <v>School budget - secondary</v>
          </cell>
          <cell r="B751" t="str">
            <v>Cyllideb ysgol - Ysgolion uwchradd</v>
          </cell>
          <cell r="C751" t="str">
            <v/>
          </cell>
        </row>
        <row r="752">
          <cell r="A752" t="str">
            <v>Schools budget</v>
          </cell>
          <cell r="B752" t="str">
            <v>Cyllideb ysgolion</v>
          </cell>
          <cell r="C752" t="str">
            <v/>
          </cell>
        </row>
        <row r="753">
          <cell r="A753" t="str">
            <v>COMPARISONS WITH THE BUDGET REQUIREMENT RETURN (BR1), 2015-16</v>
          </cell>
          <cell r="B753" t="str">
            <v>Cymharu a'r ffurflen gofynion cyllidebol (BR1), 2015-16</v>
          </cell>
          <cell r="C753" t="str">
            <v/>
          </cell>
        </row>
        <row r="754">
          <cell r="A754" t="str">
            <v>YEAR ON YEAR COMPARISON</v>
          </cell>
          <cell r="B754" t="str">
            <v>Cymharu'r naill flwyddyn a'r llall</v>
          </cell>
          <cell r="C754" t="str">
            <v/>
          </cell>
        </row>
        <row r="755">
          <cell r="A755" t="str">
            <v>Other support for disabled children</v>
          </cell>
          <cell r="B755" t="str">
            <v>Cymorth arall ar gyfer plant anabl</v>
          </cell>
          <cell r="C755" t="str">
            <v/>
          </cell>
        </row>
        <row r="756">
          <cell r="A756" t="str">
            <v>Business support</v>
          </cell>
          <cell r="B756" t="str">
            <v>Cymorth busnes</v>
          </cell>
          <cell r="C756" t="str">
            <v/>
          </cell>
        </row>
        <row r="757">
          <cell r="A757" t="str">
            <v>Special guardianship support</v>
          </cell>
          <cell r="B757" t="str">
            <v>Cymorth gwarcheidiaeth arbennig</v>
          </cell>
          <cell r="C757" t="str">
            <v/>
          </cell>
        </row>
        <row r="758">
          <cell r="A758" t="str">
            <v>Student support: discretionary awards</v>
          </cell>
          <cell r="B758" t="str">
            <v>Cymorth i fyfyrwyr: dyfarniadau dewisol</v>
          </cell>
          <cell r="C758" t="str">
            <v/>
          </cell>
        </row>
        <row r="759">
          <cell r="A759" t="str">
            <v>Student support: mandatory awards</v>
          </cell>
          <cell r="B759" t="str">
            <v>Cymorth i fyfyrwyr: dyfarniadau gorfodol</v>
          </cell>
          <cell r="C759" t="str">
            <v/>
          </cell>
        </row>
        <row r="760">
          <cell r="A760" t="str">
            <v>Student support: Assembly learning grant</v>
          </cell>
          <cell r="B760" t="str">
            <v>Cymorth i fyfyrwyr: grant dysgu'r Cynulliad</v>
          </cell>
          <cell r="C760" t="str">
            <v/>
          </cell>
        </row>
        <row r="761">
          <cell r="A761" t="str">
            <v>Universal family support</v>
          </cell>
          <cell r="B761" t="str">
            <v>Cymorth cyffredinol i deuluoedd</v>
          </cell>
          <cell r="C761" t="str">
            <v/>
          </cell>
        </row>
        <row r="762">
          <cell r="A762" t="str">
            <v>Targeted family support </v>
          </cell>
          <cell r="B762" t="str">
            <v>Cymorth wedi'i dargedu i deuluoedd </v>
          </cell>
          <cell r="C762" t="str">
            <v/>
          </cell>
        </row>
        <row r="763">
          <cell r="A763" t="str">
            <v>Investigative support</v>
          </cell>
          <cell r="B763" t="str">
            <v>Cymorth ymchwiliol</v>
          </cell>
          <cell r="C763" t="str">
            <v/>
          </cell>
        </row>
        <row r="764">
          <cell r="A764" t="str">
            <v>Housing advice</v>
          </cell>
          <cell r="B764" t="str">
            <v>Cyngor ar dai</v>
          </cell>
          <cell r="C764" t="str">
            <v/>
          </cell>
        </row>
        <row r="765">
          <cell r="A765" t="str">
            <v>Children's and young peoples plan</v>
          </cell>
          <cell r="B765" t="str">
            <v>Cynllun plant a phobl ifainc</v>
          </cell>
          <cell r="C765" t="str">
            <v/>
          </cell>
        </row>
        <row r="766">
          <cell r="A766" t="str">
            <v>Planning and development</v>
          </cell>
          <cell r="B766" t="str">
            <v>Cynllunio a datblygu</v>
          </cell>
          <cell r="C766" t="str">
            <v/>
          </cell>
        </row>
        <row r="767">
          <cell r="A767" t="str">
            <v>Fire service emergency planning</v>
          </cell>
          <cell r="B767" t="str">
            <v>Cynllunio ar gyfer argyfwng -  gwasanaethau tân</v>
          </cell>
          <cell r="C767" t="str">
            <v/>
          </cell>
        </row>
        <row r="768">
          <cell r="A768" t="str">
            <v>Forward planning and communities</v>
          </cell>
          <cell r="B768" t="str">
            <v>Cynllunio ymlaen a chymunedau</v>
          </cell>
          <cell r="C768" t="str">
            <v/>
          </cell>
        </row>
        <row r="769">
          <cell r="A769" t="str">
            <v>Structural maintenance of bridges and culverts</v>
          </cell>
          <cell r="B769" t="str">
            <v>Cynnal a chadw adeileddol ar bontydd a chwlfertau </v>
          </cell>
          <cell r="C769" t="str">
            <v/>
          </cell>
        </row>
        <row r="770">
          <cell r="A770" t="str">
            <v>Structural maintenance of principal roads</v>
          </cell>
          <cell r="B770" t="str">
            <v>Cynnal a chadw adeileddol ar brif ffyrdd </v>
          </cell>
          <cell r="C770" t="str">
            <v/>
          </cell>
        </row>
        <row r="771">
          <cell r="A771" t="str">
            <v>Structural maintenance of other roads</v>
          </cell>
          <cell r="B771" t="str">
            <v>Cynnal a chadw adeileddol ar ffyrdd eraill</v>
          </cell>
          <cell r="C771" t="str">
            <v/>
          </cell>
        </row>
        <row r="772">
          <cell r="A772" t="str">
            <v>Structural maintenance:</v>
          </cell>
          <cell r="B772" t="str">
            <v>Cynnal a chadw adeileddol:</v>
          </cell>
          <cell r="C772" t="str">
            <v/>
          </cell>
        </row>
        <row r="773">
          <cell r="A773" t="str">
            <v>Environment, safety and routine maintenance</v>
          </cell>
          <cell r="B773" t="str">
            <v>Cynnal a chadw amgylcheddol, diogelwch a rheolaidd</v>
          </cell>
          <cell r="C773" t="str">
            <v/>
          </cell>
        </row>
        <row r="774">
          <cell r="A774" t="str">
            <v>Roads routine maintenance (d)</v>
          </cell>
          <cell r="B774" t="str">
            <v>Cynnal a chadw rheolaidd ar ffyrdd (d)</v>
          </cell>
          <cell r="C774" t="str">
            <v/>
          </cell>
        </row>
        <row r="775">
          <cell r="A775" t="str">
            <v>Primary</v>
          </cell>
          <cell r="B775" t="str">
            <v>Cynradd</v>
          </cell>
          <cell r="C775" t="str">
            <v/>
          </cell>
        </row>
        <row r="776">
          <cell r="A776" t="str">
            <v>Democratic representation and management</v>
          </cell>
          <cell r="B776" t="str">
            <v>Cynrychiolaeth a rheolaeth ddemocrataidd</v>
          </cell>
          <cell r="C776" t="str">
            <v/>
          </cell>
        </row>
        <row r="777">
          <cell r="A777" t="str">
            <v>Please read the notes for guidance before completing this form</v>
          </cell>
          <cell r="B777" t="str">
            <v>Darllenwch y canllawiau cyn llenwi'r ffurflen hon</v>
          </cell>
          <cell r="C777" t="str">
            <v/>
          </cell>
        </row>
        <row r="778">
          <cell r="A778" t="str">
            <v>Provision for repayment of principal</v>
          </cell>
          <cell r="B778" t="str">
            <v>Darpariaeth ar gyfer ad-dalu'r prifswm</v>
          </cell>
          <cell r="C778" t="str">
            <v/>
          </cell>
        </row>
        <row r="779">
          <cell r="A779" t="str">
            <v>Bad debt provision</v>
          </cell>
          <cell r="B779" t="str">
            <v>Darpariaeth ar gyfer dyled ddrwg</v>
          </cell>
          <cell r="C779" t="str">
            <v/>
          </cell>
        </row>
        <row r="780">
          <cell r="A780" t="str">
            <v>Bad debt 'provision'</v>
          </cell>
          <cell r="B780" t="str">
            <v>Darpariaeth' ar gyfer dyled ddrwg</v>
          </cell>
          <cell r="C780" t="str">
            <v/>
          </cell>
        </row>
        <row r="781">
          <cell r="A781" t="str">
            <v>Under 5 provision not in nursery, primary or special schools</v>
          </cell>
          <cell r="B781" t="str">
            <v>Darpariaeth dan 5 oed heb fod mewn ysgol feithrin, ysgol gynradd nac ysgol arbennig</v>
          </cell>
          <cell r="C781" t="str">
            <v/>
          </cell>
        </row>
        <row r="782">
          <cell r="A782" t="str">
            <v>Own provision (including joint arrangements)</v>
          </cell>
          <cell r="B782" t="str">
            <v>Darpariaeth eu hunain (gan gynnwys trefniadau ar y cyd)</v>
          </cell>
          <cell r="C782" t="str">
            <v/>
          </cell>
        </row>
        <row r="783">
          <cell r="A783" t="str">
            <v>Provision by others
(including joint arrangements)</v>
          </cell>
          <cell r="B783" t="str">
            <v>Darpariaeth gan eraill (gan gynnwys trefniadau ar y cyd)</v>
          </cell>
          <cell r="C783" t="str">
            <v/>
          </cell>
        </row>
        <row r="784">
          <cell r="A784" t="str">
            <v>Economic development</v>
          </cell>
          <cell r="B784" t="str">
            <v>Datblygu economaidd</v>
          </cell>
          <cell r="C784" t="str">
            <v/>
          </cell>
        </row>
        <row r="785">
          <cell r="A785" t="str">
            <v>Arts development and support</v>
          </cell>
          <cell r="B785" t="str">
            <v>Datblygu a chynorthwyo'r celfyddydau</v>
          </cell>
          <cell r="C785" t="str">
            <v/>
          </cell>
        </row>
        <row r="786">
          <cell r="A786" t="str">
            <v>Sports development</v>
          </cell>
          <cell r="B786" t="str">
            <v>Datblygu chwaraeon</v>
          </cell>
          <cell r="C786" t="str">
            <v/>
          </cell>
        </row>
        <row r="787">
          <cell r="A787" t="str">
            <v>Community development</v>
          </cell>
          <cell r="B787" t="str">
            <v>Datblygu cymundeol</v>
          </cell>
          <cell r="C787" t="str">
            <v/>
          </cell>
        </row>
        <row r="788">
          <cell r="A788" t="str">
            <v>Dealing with the public</v>
          </cell>
          <cell r="B788" t="str">
            <v>Delio â'r cyhoedd</v>
          </cell>
          <cell r="C788" t="str">
            <v/>
          </cell>
        </row>
        <row r="789">
          <cell r="A789" t="str">
            <v>Receipts of non-domestic rates for earlier years (net of refunds)</v>
          </cell>
          <cell r="B789" t="str">
            <v>Derbyniadau ardrethi annomestig ar gyfer blynyddoedd cynharach (heb gynnwys ad-daliadau)</v>
          </cell>
          <cell r="C789" t="str">
            <v/>
          </cell>
        </row>
        <row r="790">
          <cell r="A790" t="str">
            <v>Receipts of in-year non-domestic rates (net of refunds)</v>
          </cell>
          <cell r="B790" t="str">
            <v>Derbyniadau ardrethi annomestig yn ystod y flwyddyn (heb gynnwys ad-daliadau) </v>
          </cell>
          <cell r="C790" t="str">
            <v/>
          </cell>
        </row>
        <row r="791">
          <cell r="A791" t="str">
            <v>External interest receipts</v>
          </cell>
          <cell r="B791" t="str">
            <v>Derbyniadau llog allanol</v>
          </cell>
          <cell r="C791" t="str">
            <v/>
          </cell>
        </row>
        <row r="792">
          <cell r="A792" t="str">
            <v>Homelessness</v>
          </cell>
          <cell r="B792" t="str">
            <v>Digartrefedd</v>
          </cell>
          <cell r="C792" t="str">
            <v/>
          </cell>
        </row>
        <row r="793">
          <cell r="A793" t="str">
            <v>Inter authority recoupment</v>
          </cell>
          <cell r="B793" t="str">
            <v>Digollediad rhwng awdurdodau</v>
          </cell>
          <cell r="C793" t="str">
            <v/>
          </cell>
        </row>
        <row r="794">
          <cell r="A794" t="str">
            <v>Inter authority recoupment - special</v>
          </cell>
          <cell r="B794" t="str">
            <v>Digollediad rhwng awdurdodau - Ysgolion arbennig</v>
          </cell>
          <cell r="C794" t="str">
            <v/>
          </cell>
        </row>
        <row r="795">
          <cell r="A795" t="str">
            <v>Inter authority recoupment - middle</v>
          </cell>
          <cell r="B795" t="str">
            <v>Digollediad rhwng awdurdodau - Ysgolion canol</v>
          </cell>
          <cell r="C795" t="str">
            <v/>
          </cell>
        </row>
        <row r="796">
          <cell r="A796" t="str">
            <v>Inter authority recoupment - primary</v>
          </cell>
          <cell r="B796" t="str">
            <v>Digollediad rhwng awdurdodau - Ysgolion cynradd</v>
          </cell>
          <cell r="C796" t="str">
            <v/>
          </cell>
        </row>
        <row r="797">
          <cell r="A797" t="str">
            <v>Inter authority recoupment - nursery</v>
          </cell>
          <cell r="B797" t="str">
            <v>Digollediad rhwng awdurdodau - Ysgolion meithrin</v>
          </cell>
          <cell r="C797" t="str">
            <v/>
          </cell>
        </row>
        <row r="798">
          <cell r="A798" t="str">
            <v>Inter authority recoupment - secondary</v>
          </cell>
          <cell r="B798" t="str">
            <v>Digollediad rhwng awdurdodau - Ysgolion uwchradd</v>
          </cell>
          <cell r="C798" t="str">
            <v/>
          </cell>
        </row>
        <row r="799">
          <cell r="A799" t="str">
            <v>Validation</v>
          </cell>
          <cell r="B799" t="str">
            <v>Dilysu</v>
          </cell>
          <cell r="C799" t="str">
            <v/>
          </cell>
        </row>
        <row r="800">
          <cell r="A800" t="str">
            <v>Community safety</v>
          </cell>
          <cell r="B800" t="str">
            <v>Diogelwch cymunedol</v>
          </cell>
          <cell r="C800" t="str">
            <v/>
          </cell>
        </row>
        <row r="801">
          <cell r="A801" t="str">
            <v>Community safety (CCTV)</v>
          </cell>
          <cell r="B801" t="str">
            <v>Diogelwch cymunedol (teledu cylch cyfyng)</v>
          </cell>
          <cell r="C801" t="str">
            <v/>
          </cell>
        </row>
        <row r="802">
          <cell r="A802" t="str">
            <v>Community fire safety</v>
          </cell>
          <cell r="B802" t="str">
            <v>Diogelwch tân cymunedol</v>
          </cell>
          <cell r="C802" t="str">
            <v/>
          </cell>
        </row>
        <row r="803">
          <cell r="A803" t="str">
            <v>Food safety</v>
          </cell>
          <cell r="B803" t="str">
            <v>Diolgelwch bwyd</v>
          </cell>
          <cell r="C803" t="str">
            <v/>
          </cell>
        </row>
        <row r="804">
          <cell r="A804" t="str">
            <v>Council tax discounts</v>
          </cell>
          <cell r="B804" t="str">
            <v>Disgowntiau y dreth gyngor</v>
          </cell>
          <cell r="C804" t="str">
            <v/>
          </cell>
        </row>
        <row r="805">
          <cell r="A805" t="str">
            <v>Industrial and commercial</v>
          </cell>
          <cell r="B805" t="str">
            <v>Diwydiannol a masnachol</v>
          </cell>
          <cell r="C805" t="str">
            <v/>
          </cell>
        </row>
        <row r="806">
          <cell r="A806" t="str">
            <v>CULTURE AND HERITAGE</v>
          </cell>
          <cell r="B806" t="str">
            <v>Diwylliant a threftadaeth</v>
          </cell>
          <cell r="C806" t="str">
            <v/>
          </cell>
        </row>
        <row r="807">
          <cell r="A807" t="str">
            <v>Documentation</v>
          </cell>
          <cell r="B807" t="str">
            <v>Dogfennaeth</v>
          </cell>
          <cell r="C807" t="str">
            <v/>
          </cell>
        </row>
        <row r="808">
          <cell r="A808" t="str">
            <v>Link to Guidance</v>
          </cell>
          <cell r="B808" t="str">
            <v>Dolen at y canllawiau</v>
          </cell>
          <cell r="C808" t="str">
            <v/>
          </cell>
        </row>
        <row r="809">
          <cell r="A809" t="str">
            <v>Please only include time spent on activities to prepare and send this return, such as:</v>
          </cell>
          <cell r="B809" t="str">
            <v>Dylech gynnwys yr amser a dreuliwyd ar weithgarwch i baratoi ac anfon y ffurflen hon yn unig, megis:</v>
          </cell>
          <cell r="C809" t="str">
            <v/>
          </cell>
        </row>
        <row r="810">
          <cell r="A810" t="str">
            <v>In-year debit compared to amount originally budgeted to be collected</v>
          </cell>
          <cell r="B810" t="str">
            <v>Dyled yn ystod y flwyddyn o gymharu â'r swm i'w gasglu yn y gyllideb yn wreiddiol </v>
          </cell>
          <cell r="C810" t="str">
            <v/>
          </cell>
        </row>
        <row r="811">
          <cell r="A811" t="str">
            <v>Form Design</v>
          </cell>
          <cell r="B811" t="str">
            <v>Dyluniad y ffurflen</v>
          </cell>
          <cell r="C811" t="str">
            <v/>
          </cell>
        </row>
        <row r="812">
          <cell r="A812" t="str">
            <v>Short breaks (respite) for children looked after</v>
          </cell>
          <cell r="B812" t="str">
            <v>Egwyliau byr (seibiant) ar gyfer plant sy'n derbyn gofal</v>
          </cell>
          <cell r="C812" t="str">
            <v/>
          </cell>
        </row>
        <row r="813">
          <cell r="A813" t="str">
            <v>Short breaks (respite) for disabled children looked after</v>
          </cell>
          <cell r="B813" t="str">
            <v>Egwyliau byr (seibiant) ar gyfer plant anabl sy'n derbyn gofal</v>
          </cell>
          <cell r="C813" t="str">
            <v/>
          </cell>
        </row>
        <row r="814">
          <cell r="A814" t="str">
            <v>Other council property</v>
          </cell>
          <cell r="B814" t="str">
            <v>Eiddo arall y cyngor</v>
          </cell>
          <cell r="C814" t="str">
            <v/>
          </cell>
        </row>
        <row r="815">
          <cell r="A815" t="str">
            <v>Initiative schemes</v>
          </cell>
          <cell r="B815" t="str">
            <v>Cynlluniau menter</v>
          </cell>
          <cell r="C815" t="str">
            <v/>
          </cell>
        </row>
        <row r="816">
          <cell r="A816" t="str">
            <v>Capital financing element within PFI schemes</v>
          </cell>
          <cell r="B816" t="str">
            <v>Elfen cyllido cyfalaf o fewn cynlluniau PFI</v>
          </cell>
          <cell r="C816" t="str">
            <v/>
          </cell>
        </row>
        <row r="817">
          <cell r="A817" t="str">
            <v>Other roads</v>
          </cell>
          <cell r="B817" t="str">
            <v>Ffyrdd eraill</v>
          </cell>
          <cell r="C817" t="str">
            <v/>
          </cell>
        </row>
        <row r="818">
          <cell r="A818" t="str">
            <v>Roads, street lighting and road safety</v>
          </cell>
          <cell r="B818" t="str">
            <v>Ffyrdd, goleuadau stryd a diogelwych ffyrdd</v>
          </cell>
          <cell r="C818" t="str">
            <v/>
          </cell>
        </row>
        <row r="819">
          <cell r="A819" t="str">
            <v>Enabling</v>
          </cell>
          <cell r="B819" t="str">
            <v>Galluogi</v>
          </cell>
          <cell r="C819" t="str">
            <v/>
          </cell>
        </row>
        <row r="820">
          <cell r="A820" t="str">
            <v>Street cleansing (not chargeable to highways)</v>
          </cell>
          <cell r="B820" t="str">
            <v>Glanhau strydoedd (ddim yn daladwy o dan priffyrdd)</v>
          </cell>
          <cell r="C820" t="str">
            <v/>
          </cell>
        </row>
        <row r="821">
          <cell r="A821" t="str">
            <v>Tolerance</v>
          </cell>
          <cell r="B821" t="str">
            <v>Goddefiant</v>
          </cell>
          <cell r="C821" t="str">
            <v/>
          </cell>
        </row>
        <row r="822">
          <cell r="A822" t="str">
            <v>Home care</v>
          </cell>
          <cell r="B822" t="str">
            <v>Gofal cartref</v>
          </cell>
          <cell r="C822" t="str">
            <v/>
          </cell>
        </row>
        <row r="823">
          <cell r="A823" t="str">
            <v>Day care</v>
          </cell>
          <cell r="B823" t="str">
            <v>Gofal dydd</v>
          </cell>
          <cell r="C823" t="str">
            <v/>
          </cell>
        </row>
        <row r="824">
          <cell r="A824" t="str">
            <v>Residential care</v>
          </cell>
          <cell r="B824" t="str">
            <v>Gofal preswyl</v>
          </cell>
          <cell r="C824" t="str">
            <v/>
          </cell>
        </row>
        <row r="825">
          <cell r="A825" t="str">
            <v>Street lighting</v>
          </cell>
          <cell r="B825" t="str">
            <v>Goleuadau stryd</v>
          </cell>
          <cell r="C825" t="str">
            <v/>
          </cell>
        </row>
        <row r="826">
          <cell r="A826" t="str">
            <v>Street lighting (including energy costs)</v>
          </cell>
          <cell r="B826" t="str">
            <v>Goleuadau stryd (gan gynnwys costau ynni)</v>
          </cell>
          <cell r="C826" t="str">
            <v/>
          </cell>
        </row>
        <row r="827">
          <cell r="A827" t="str">
            <v>Specific and special government grants</v>
          </cell>
          <cell r="B827" t="str">
            <v>Grantiau penodol ac arbennig gan y llywodraeth</v>
          </cell>
          <cell r="C827" t="str">
            <v/>
          </cell>
        </row>
        <row r="828">
          <cell r="A828" t="str">
            <v>Specific grants (c)</v>
          </cell>
          <cell r="B828" t="str">
            <v>Grantiau penodol (c)</v>
          </cell>
          <cell r="C828" t="str">
            <v/>
          </cell>
        </row>
        <row r="829">
          <cell r="A829" t="str">
            <v>Difference</v>
          </cell>
          <cell r="B829" t="str">
            <v>Gwahaniaeth</v>
          </cell>
          <cell r="C829" t="str">
            <v/>
          </cell>
        </row>
        <row r="830">
          <cell r="A830" t="str">
            <v>Commissioning and social work</v>
          </cell>
          <cell r="B830" t="str">
            <v>Comisiynu a gwaith cymdeithasol</v>
          </cell>
          <cell r="C830" t="str">
            <v/>
          </cell>
        </row>
        <row r="831">
          <cell r="A831" t="str">
            <v>Social work (including LA functions in relation to child protection)</v>
          </cell>
          <cell r="B831" t="str">
            <v>Gwaith cymdeithasol (yn cynnwys swyddogaethau ALl mewn cysylltiad ag amddiffyn plant)</v>
          </cell>
          <cell r="C831" t="str">
            <v/>
          </cell>
        </row>
        <row r="832">
          <cell r="A832" t="str">
            <v>Planning and economic development:</v>
          </cell>
          <cell r="B832" t="str">
            <v>Cynllunio a datblygu economaiddl:</v>
          </cell>
          <cell r="C832" t="str">
            <v/>
          </cell>
        </row>
        <row r="833">
          <cell r="A833" t="str">
            <v>Non-school education expenditure</v>
          </cell>
          <cell r="B833" t="str">
            <v>Gwariant addysg heblaw ysgolion</v>
          </cell>
          <cell r="C833" t="str">
            <v/>
          </cell>
        </row>
        <row r="834">
          <cell r="A834" t="str">
            <v>Schools expenditure (including delegated and non-delegated funding)</v>
          </cell>
          <cell r="B834" t="str">
            <v>Gwariant ar ysgolion (yn cynnwys arian wedi'i ddirprwyo ac arian heb ei ddirprwyo)</v>
          </cell>
          <cell r="C834" t="str">
            <v/>
          </cell>
        </row>
        <row r="835">
          <cell r="A835" t="str">
            <v>Other expenditure</v>
          </cell>
          <cell r="B835" t="str">
            <v>Gwariant arall</v>
          </cell>
          <cell r="C835" t="str">
            <v/>
          </cell>
        </row>
        <row r="836">
          <cell r="A836" t="str">
            <v>Other premises expenditure</v>
          </cell>
          <cell r="B836" t="str">
            <v>Gwariant arall ar safleoedd</v>
          </cell>
          <cell r="C836" t="str">
            <v/>
          </cell>
        </row>
        <row r="837">
          <cell r="A837" t="str">
            <v>Capital expenditure charged to revenue account</v>
          </cell>
          <cell r="B837" t="str">
            <v>Gwariant cyfalaf a godwyd o'r cyfrif refeniw</v>
          </cell>
          <cell r="C837" t="str">
            <v/>
          </cell>
        </row>
        <row r="838">
          <cell r="A838" t="str">
            <v>Capital expenditure charged to revenue account - special</v>
          </cell>
          <cell r="B838" t="str">
            <v>Gwariant cyfalaf a godwyd o'r cyfrif refeniw - Ysgolion arbennig</v>
          </cell>
          <cell r="C838" t="str">
            <v/>
          </cell>
        </row>
        <row r="839">
          <cell r="A839" t="str">
            <v>Capital expenditure charged to revenue account - middle</v>
          </cell>
          <cell r="B839" t="str">
            <v>Gwariant cyfalaf a godwyd o'r cyfrif refeniw - Ysgolion canol</v>
          </cell>
          <cell r="C839" t="str">
            <v/>
          </cell>
        </row>
        <row r="840">
          <cell r="A840" t="str">
            <v>Capital expenditure charged to revenue account - primary</v>
          </cell>
          <cell r="B840" t="str">
            <v>Gwariant cyfalaf a godwyd o'r cyfrif refeniw - Ysgolion cynradd</v>
          </cell>
          <cell r="C840" t="str">
            <v/>
          </cell>
        </row>
        <row r="841">
          <cell r="A841" t="str">
            <v>Capital expenditure charged to revenue account - nursery</v>
          </cell>
          <cell r="B841" t="str">
            <v>Gwariant cyfalaf a godwyd o'r cyfrif refeniw - Ysgolion meithrin</v>
          </cell>
          <cell r="C841" t="str">
            <v/>
          </cell>
        </row>
        <row r="842">
          <cell r="A842" t="str">
            <v>Capital expenditure charged to revenue account - secondary</v>
          </cell>
          <cell r="B842" t="str">
            <v>Gwariant cyfalaf a godwyd o'r cyfrif refeniw - Ysgolion uwchradd</v>
          </cell>
          <cell r="C842" t="str">
            <v/>
          </cell>
        </row>
        <row r="843">
          <cell r="A843" t="str">
            <v>Capital expenditure charged to revenue account (CERA)</v>
          </cell>
          <cell r="B843" t="str">
            <v>Gwariant cyfalaf a godwyd o'r cyfrif refeniw (CERA)</v>
          </cell>
          <cell r="C843" t="str">
            <v/>
          </cell>
        </row>
        <row r="844">
          <cell r="A844" t="str">
            <v>Net Current Expenditure</v>
          </cell>
          <cell r="B844" t="str">
            <v>Gwariant Cyfredol Net</v>
          </cell>
          <cell r="C844" t="str">
            <v/>
          </cell>
        </row>
        <row r="845">
          <cell r="A845" t="str">
            <v>Non-current expenditure:</v>
          </cell>
          <cell r="B845" t="str">
            <v>Gwariant anghyfredol:</v>
          </cell>
          <cell r="C845" t="str">
            <v/>
          </cell>
        </row>
        <row r="846">
          <cell r="A846" t="str">
            <v>Gross Expenditure</v>
          </cell>
          <cell r="B846" t="str">
            <v>Gwariant Gros</v>
          </cell>
          <cell r="C846" t="str">
            <v/>
          </cell>
        </row>
        <row r="847">
          <cell r="A847" t="str">
            <v>Police operational expenditure:</v>
          </cell>
          <cell r="B847" t="str">
            <v>Gwariant gweithredol yr heddlu:</v>
          </cell>
          <cell r="C847" t="str">
            <v/>
          </cell>
        </row>
        <row r="848">
          <cell r="A848" t="str">
            <v>Fire operational expenditure:</v>
          </cell>
          <cell r="B848" t="str">
            <v>Gwariant gweithredol tân:</v>
          </cell>
          <cell r="C848" t="str">
            <v/>
          </cell>
        </row>
        <row r="849">
          <cell r="A849" t="str">
            <v>Operational expenditure:</v>
          </cell>
          <cell r="B849" t="str">
            <v>Gwariant gweithredol:</v>
          </cell>
          <cell r="C849" t="str">
            <v/>
          </cell>
        </row>
        <row r="850">
          <cell r="A850" t="str">
            <v>HIV/AIDS</v>
          </cell>
          <cell r="B850" t="str">
            <v>HIV/AIDS</v>
          </cell>
          <cell r="C850" t="str">
            <v/>
          </cell>
        </row>
        <row r="851">
          <cell r="A851" t="str">
            <v>Other revenue expenditure</v>
          </cell>
          <cell r="B851" t="str">
            <v>Gwariant refeniw arall:</v>
          </cell>
          <cell r="C851" t="str">
            <v/>
          </cell>
        </row>
        <row r="852">
          <cell r="A852" t="str">
            <v>Gross revenue expenditure</v>
          </cell>
          <cell r="B852" t="str">
            <v>Gwariant refeniw gros</v>
          </cell>
          <cell r="C852" t="str">
            <v/>
          </cell>
        </row>
        <row r="853">
          <cell r="A853" t="str">
            <v>Net revenue expenditure</v>
          </cell>
          <cell r="B853" t="str">
            <v>Gwariant refeniw net</v>
          </cell>
          <cell r="C853" t="str">
            <v/>
          </cell>
        </row>
        <row r="854">
          <cell r="A854" t="str">
            <v>Appropriations to(+) / from(-) accumulated absences</v>
          </cell>
          <cell r="B854" t="str">
            <v>Dyraniadau i(+) / o(-) absenoldebau cronnus</v>
          </cell>
          <cell r="C854" t="str">
            <v/>
          </cell>
        </row>
        <row r="855">
          <cell r="A855" t="str">
            <v>Direct spend (employee costs and running costs)</v>
          </cell>
          <cell r="B855" t="str">
            <v>Gwariant uniongyrchol (costau cyflogeion a costau rhedeg)</v>
          </cell>
          <cell r="C855" t="str">
            <v/>
          </cell>
        </row>
        <row r="856">
          <cell r="A856" t="str">
            <v>Other direct spend (employee costs and running costs)</v>
          </cell>
          <cell r="B856" t="str">
            <v>Gwariant uniongyrchol arall (costau cyflogeion a chostau rhedeg</v>
          </cell>
          <cell r="C856" t="str">
            <v/>
          </cell>
        </row>
        <row r="857">
          <cell r="A857" t="str">
            <v>School expenditure - special</v>
          </cell>
          <cell r="B857" t="str">
            <v>Gwariant ysgol - Ysgolion arbennig</v>
          </cell>
          <cell r="C857" t="str">
            <v/>
          </cell>
        </row>
        <row r="858">
          <cell r="A858" t="str">
            <v>School expenditure - middle</v>
          </cell>
          <cell r="B858" t="str">
            <v>Gwariant ysgol - Ysgolion canol</v>
          </cell>
          <cell r="C858" t="str">
            <v/>
          </cell>
        </row>
        <row r="859">
          <cell r="A859" t="str">
            <v>School expenditure - primary</v>
          </cell>
          <cell r="B859" t="str">
            <v>Gwariant ysgol - Ysgolion cynradd</v>
          </cell>
          <cell r="C859" t="str">
            <v/>
          </cell>
        </row>
        <row r="860">
          <cell r="A860" t="str">
            <v>School expenditure - nursery</v>
          </cell>
          <cell r="B860" t="str">
            <v>Gwariant ysgol - ysgolion meithrin</v>
          </cell>
          <cell r="C860" t="str">
            <v/>
          </cell>
        </row>
        <row r="861">
          <cell r="A861" t="str">
            <v>School expenditure - secondary</v>
          </cell>
          <cell r="B861" t="str">
            <v>Gwariant ysgol - Ysgolion uwchradd</v>
          </cell>
          <cell r="C861" t="str">
            <v/>
          </cell>
        </row>
        <row r="862">
          <cell r="A862" t="str">
            <v>Other education services and continuing education</v>
          </cell>
          <cell r="B862" t="str">
            <v>Gwasanaeth addysg eraill ac addysg barhaus</v>
          </cell>
          <cell r="C862" t="str">
            <v/>
          </cell>
        </row>
        <row r="863">
          <cell r="A863" t="str">
            <v>Library services</v>
          </cell>
          <cell r="B863" t="str">
            <v>Gwasanaethau llyfrgelloedd</v>
          </cell>
          <cell r="C863" t="str">
            <v/>
          </cell>
        </row>
        <row r="864">
          <cell r="A864" t="str">
            <v>Management and support services:</v>
          </cell>
          <cell r="B864" t="str">
            <v>Gwasanaethau rheoli a chynnal:</v>
          </cell>
          <cell r="C864" t="str">
            <v/>
          </cell>
        </row>
        <row r="865">
          <cell r="A865" t="str">
            <v>Fire service and civil defence</v>
          </cell>
          <cell r="B865" t="str">
            <v>Gwasanaethau tân ac amddiffyn sifil </v>
          </cell>
          <cell r="C865" t="str">
            <v/>
          </cell>
        </row>
        <row r="866">
          <cell r="A866" t="str">
            <v>Winter service</v>
          </cell>
          <cell r="B866" t="str">
            <v>Gwasanaeth y gaeaf</v>
          </cell>
          <cell r="C866" t="str">
            <v/>
          </cell>
        </row>
        <row r="867">
          <cell r="A867" t="str">
            <v>Agricultural services</v>
          </cell>
          <cell r="B867" t="str">
            <v>Gwasanaethau amaethyddiaeth</v>
          </cell>
          <cell r="C867" t="str">
            <v/>
          </cell>
        </row>
        <row r="868">
          <cell r="A868" t="str">
            <v>Own agriculture and fisheries services</v>
          </cell>
          <cell r="B868" t="str">
            <v>Gwasanaethau amaethyddol a physgodfeydd ei hun</v>
          </cell>
          <cell r="C868" t="str">
            <v/>
          </cell>
        </row>
        <row r="869">
          <cell r="A869" t="str">
            <v>Own flood defence and land drainage services</v>
          </cell>
          <cell r="B869" t="str">
            <v>Gwasanaethau amddiffyn llifogydd a draeniad tir ei hun</v>
          </cell>
          <cell r="C869" t="str">
            <v/>
          </cell>
        </row>
        <row r="870">
          <cell r="A870" t="str">
            <v>Other environmental services:</v>
          </cell>
          <cell r="B870" t="str">
            <v>Gwasanaethau amgylcheddol eraill:</v>
          </cell>
          <cell r="C870" t="str">
            <v/>
          </cell>
        </row>
        <row r="871">
          <cell r="A871" t="str">
            <v>Local environmental services:</v>
          </cell>
          <cell r="B871" t="str">
            <v>Gwasanaethau amgylcheddol lleol:</v>
          </cell>
          <cell r="C871" t="str">
            <v/>
          </cell>
        </row>
        <row r="872">
          <cell r="A872" t="str">
            <v>Preventative services</v>
          </cell>
          <cell r="B872" t="str">
            <v>Gwasanaethau ataliol</v>
          </cell>
          <cell r="C872" t="str">
            <v/>
          </cell>
        </row>
        <row r="873">
          <cell r="A873" t="str">
            <v>Teenage pregnancy services</v>
          </cell>
          <cell r="B873" t="str">
            <v>Gwasanaethau beichiogrwydd pobl ifanc yn eu harddegau</v>
          </cell>
          <cell r="C873" t="str">
            <v/>
          </cell>
        </row>
        <row r="874">
          <cell r="A874" t="str">
            <v>Substance misuse service</v>
          </cell>
          <cell r="B874" t="str">
            <v>Gwasanaethau camddefnyddio sylweddau</v>
          </cell>
          <cell r="C874" t="str">
            <v/>
          </cell>
        </row>
        <row r="875">
          <cell r="A875" t="str">
            <v>Other central services</v>
          </cell>
          <cell r="B875" t="str">
            <v>Gwasanaethau canolog eraill</v>
          </cell>
          <cell r="C875" t="str">
            <v/>
          </cell>
        </row>
        <row r="876">
          <cell r="A876" t="str">
            <v>Other central services to the public</v>
          </cell>
          <cell r="B876" t="str">
            <v>Gwasanaethau canolog eraill i'r cyhoedd</v>
          </cell>
          <cell r="C876" t="str">
            <v/>
          </cell>
        </row>
        <row r="877">
          <cell r="A877" t="str">
            <v>Coroners' and other courts services</v>
          </cell>
          <cell r="B877" t="str">
            <v>Gwasanaethau crwner a llysoedd eraill</v>
          </cell>
          <cell r="C877" t="str">
            <v/>
          </cell>
        </row>
        <row r="878">
          <cell r="A878" t="str">
            <v>Universal services for young people</v>
          </cell>
          <cell r="B878" t="str">
            <v>Gwasanaethau cyffredinol ar gyfer pobl ifanc</v>
          </cell>
          <cell r="C878" t="str">
            <v/>
          </cell>
        </row>
        <row r="879">
          <cell r="A879" t="str">
            <v>Other youth justice services</v>
          </cell>
          <cell r="B879" t="str">
            <v>Gwasanaethau cyfiawnder ieuenctid eraill</v>
          </cell>
          <cell r="C879" t="str">
            <v/>
          </cell>
        </row>
        <row r="880">
          <cell r="A880" t="str">
            <v>Social services</v>
          </cell>
          <cell r="B880" t="str">
            <v>Gwasanaethau cymdeithasol</v>
          </cell>
          <cell r="C880" t="str">
            <v/>
          </cell>
        </row>
        <row r="881">
          <cell r="A881" t="str">
            <v>Social services - adults aged under 65</v>
          </cell>
          <cell r="B881" t="str">
            <v>Gwasanaethau cymdeithasol - oedolion o dan 65 oed</v>
          </cell>
          <cell r="C881" t="str">
            <v/>
          </cell>
        </row>
        <row r="882">
          <cell r="A882" t="str">
            <v>Social services - children and families</v>
          </cell>
          <cell r="B882" t="str">
            <v>Gwasanaethau cymdeithasol - plant a teuluoedd</v>
          </cell>
          <cell r="C882" t="str">
            <v/>
          </cell>
        </row>
        <row r="883">
          <cell r="A883" t="str">
            <v>Social services - older people</v>
          </cell>
          <cell r="B883" t="str">
            <v>Gwasanaethau cymdeithasol - pobl hŷn</v>
          </cell>
          <cell r="C883" t="str">
            <v/>
          </cell>
        </row>
        <row r="884">
          <cell r="A884" t="str">
            <v>Leaving care support services</v>
          </cell>
          <cell r="B884" t="str">
            <v>Gwasanaethau cymorth gadael gofal</v>
          </cell>
          <cell r="C884" t="str">
            <v/>
          </cell>
        </row>
        <row r="885">
          <cell r="A885" t="str">
            <v>Other community services</v>
          </cell>
          <cell r="B885" t="str">
            <v>Gwasanaethau cymunedol eraill</v>
          </cell>
          <cell r="C885" t="str">
            <v/>
          </cell>
        </row>
        <row r="886">
          <cell r="A886" t="str">
            <v>Other support services</v>
          </cell>
          <cell r="B886" t="str">
            <v>Gwasanaethau cymorth eraill</v>
          </cell>
          <cell r="C886" t="str">
            <v/>
          </cell>
        </row>
        <row r="887">
          <cell r="A887" t="str">
            <v>Cultural and heritage services</v>
          </cell>
          <cell r="B887" t="str">
            <v>Gwasanaethau diwylliant a threftadaeth</v>
          </cell>
          <cell r="C887" t="str">
            <v/>
          </cell>
        </row>
        <row r="888">
          <cell r="A888" t="str">
            <v>Advocacy services for children looked after</v>
          </cell>
          <cell r="B888" t="str">
            <v>Gwasanaethau eiriolaeth ar gyfer plant sy'n derbyn gofal</v>
          </cell>
          <cell r="C888" t="str">
            <v/>
          </cell>
        </row>
        <row r="889">
          <cell r="A889" t="str">
            <v>Other children looked after services</v>
          </cell>
          <cell r="B889" t="str">
            <v>Gwasanaethau eraill ar gyfer plant sy'n derbyn gofal</v>
          </cell>
          <cell r="C889" t="str">
            <v/>
          </cell>
        </row>
        <row r="890">
          <cell r="A890" t="str">
            <v>Other children looked after services.</v>
          </cell>
          <cell r="B890" t="str">
            <v>Gwasanaethau eraill ar gyfer plant sy'n derbyn gofal</v>
          </cell>
          <cell r="C890" t="str">
            <v/>
          </cell>
        </row>
        <row r="891">
          <cell r="A891" t="str">
            <v>Other family support services</v>
          </cell>
          <cell r="B891" t="str">
            <v>Gwasanaethau eraill cymorth i deuluoedd</v>
          </cell>
          <cell r="C891" t="str">
            <v/>
          </cell>
        </row>
        <row r="892">
          <cell r="A892" t="str">
            <v>Other adult services</v>
          </cell>
          <cell r="B892" t="str">
            <v>Gwasanaethau eraill i oedolion</v>
          </cell>
          <cell r="C892" t="str">
            <v/>
          </cell>
        </row>
        <row r="893">
          <cell r="A893" t="str">
            <v>Police services</v>
          </cell>
          <cell r="B893" t="str">
            <v>Gwasanaethau heddlu</v>
          </cell>
          <cell r="C893" t="str">
            <v/>
          </cell>
        </row>
        <row r="894">
          <cell r="A894" t="str">
            <v>Police central services:</v>
          </cell>
          <cell r="B894" t="str">
            <v>Gwasanaethau heddlu canolog:</v>
          </cell>
          <cell r="C894" t="str">
            <v/>
          </cell>
        </row>
        <row r="895">
          <cell r="A895" t="str">
            <v>Welfare services</v>
          </cell>
          <cell r="B895" t="str">
            <v>Gwasanaethau lles</v>
          </cell>
          <cell r="C895" t="str">
            <v/>
          </cell>
        </row>
        <row r="896">
          <cell r="A896" t="str">
            <v>Adoption services</v>
          </cell>
          <cell r="B896" t="str">
            <v>Gwasanaethau mabwysiadu</v>
          </cell>
          <cell r="C896" t="str">
            <v/>
          </cell>
        </row>
        <row r="897">
          <cell r="A897" t="str">
            <v>Fostering services</v>
          </cell>
          <cell r="B897" t="str">
            <v>Gwasanaethau maethu</v>
          </cell>
          <cell r="C897" t="str">
            <v/>
          </cell>
        </row>
        <row r="898">
          <cell r="A898" t="str">
            <v>Other trading services</v>
          </cell>
          <cell r="B898" t="str">
            <v>Gwasanaethau masnachu eraill</v>
          </cell>
          <cell r="C898" t="str">
            <v/>
          </cell>
        </row>
        <row r="899">
          <cell r="A899" t="str">
            <v>Cemetery, cremation and mortuary services</v>
          </cell>
          <cell r="B899" t="str">
            <v>Gwasanaethau mynwentydd, amlosgfeydd a chorffdai </v>
          </cell>
          <cell r="C899" t="str">
            <v/>
          </cell>
        </row>
        <row r="900">
          <cell r="A900" t="str">
            <v>National parks services</v>
          </cell>
          <cell r="B900" t="str">
            <v>Gwasanaethau parciau cenedlaethol</v>
          </cell>
          <cell r="C900" t="str">
            <v/>
          </cell>
        </row>
        <row r="901">
          <cell r="A901" t="str">
            <v>Regulatory services (Environmental health)</v>
          </cell>
          <cell r="B901" t="str">
            <v>Gwasanaethau rheoleiddio (Iechyd yr amgylchedd)</v>
          </cell>
          <cell r="C901" t="str">
            <v/>
          </cell>
        </row>
        <row r="902">
          <cell r="A902" t="str">
            <v>Regulatory services (Trading Standards)</v>
          </cell>
          <cell r="B902" t="str">
            <v>Gwasanaethau rheoleiddio (Safonau Masnach)</v>
          </cell>
          <cell r="C902" t="str">
            <v/>
          </cell>
        </row>
        <row r="903">
          <cell r="A903" t="str">
            <v>Fire services</v>
          </cell>
          <cell r="B903" t="str">
            <v>Gwasanaethau tân</v>
          </cell>
          <cell r="C903" t="str">
            <v/>
          </cell>
        </row>
        <row r="904">
          <cell r="A904" t="str">
            <v>Fire-fighting and rescue operations</v>
          </cell>
          <cell r="B904" t="str">
            <v>Gwasanaethau ymladd tân a gweithrediadau achub</v>
          </cell>
          <cell r="C904" t="str">
            <v/>
          </cell>
        </row>
        <row r="905">
          <cell r="A905" t="str">
            <v>Fire central services:</v>
          </cell>
          <cell r="B905" t="str">
            <v>Gwasanaethau tân canolog:</v>
          </cell>
          <cell r="C905" t="str">
            <v/>
          </cell>
        </row>
        <row r="906">
          <cell r="A906" t="str">
            <v>Targeted services for young people</v>
          </cell>
          <cell r="B906" t="str">
            <v>Gwasanaethau wedi'u targedu ar gyfer pobl ifanc</v>
          </cell>
          <cell r="C906" t="str">
            <v/>
          </cell>
        </row>
        <row r="907">
          <cell r="A907" t="str">
            <v>Safeguarding children and young people's services </v>
          </cell>
          <cell r="B907" t="str">
            <v>Gwasanaethu amddiffyn plant a pobl ifanc</v>
          </cell>
          <cell r="C907" t="str">
            <v/>
          </cell>
        </row>
        <row r="908">
          <cell r="A908" t="str">
            <v>Waste</v>
          </cell>
          <cell r="B908" t="str">
            <v>Gwastraff</v>
          </cell>
          <cell r="C908" t="str">
            <v/>
          </cell>
        </row>
        <row r="909">
          <cell r="A909" t="str">
            <v>Trade waste</v>
          </cell>
          <cell r="B909" t="str">
            <v>Gwastraff masnach</v>
          </cell>
          <cell r="C909" t="str">
            <v/>
          </cell>
        </row>
        <row r="910">
          <cell r="A910" t="str">
            <v>Surpluses/deficits on internal trading accounts</v>
          </cell>
          <cell r="B910" t="str">
            <v>Gwargedau/diffygion ar gyfrifon masnachu mewnol</v>
          </cell>
          <cell r="C910" t="str">
            <v/>
          </cell>
        </row>
        <row r="911">
          <cell r="A911" t="str">
            <v>Central administration:</v>
          </cell>
          <cell r="B911" t="str">
            <v>Gweinyddiaeth ganolog:</v>
          </cell>
          <cell r="C911" t="str">
            <v/>
          </cell>
        </row>
        <row r="912">
          <cell r="A912" t="str">
            <v>Housing benefit administration</v>
          </cell>
          <cell r="B912" t="str">
            <v>Gweinyddu budd-dâl tai</v>
          </cell>
          <cell r="C912" t="str">
            <v/>
          </cell>
        </row>
        <row r="913">
          <cell r="A913" t="str">
            <v>Central administration and other revenue</v>
          </cell>
          <cell r="B913" t="str">
            <v>Gweinyddu canolog a refeniw arall</v>
          </cell>
          <cell r="C913" t="str">
            <v/>
          </cell>
        </row>
        <row r="914">
          <cell r="A914" t="str">
            <v>General administration</v>
          </cell>
          <cell r="B914" t="str">
            <v>Gweinyddu cyffredinol</v>
          </cell>
          <cell r="C914" t="str">
            <v/>
          </cell>
        </row>
        <row r="915">
          <cell r="A915" t="str">
            <v>Art activities and facilities</v>
          </cell>
          <cell r="B915" t="str">
            <v>Gweithgareddau a chyfleusterau celfyddydau</v>
          </cell>
          <cell r="C915" t="str">
            <v/>
          </cell>
        </row>
        <row r="916">
          <cell r="A916" t="str">
            <v>Specialist operations</v>
          </cell>
          <cell r="B916" t="str">
            <v>Gweithrediadau arbenigol</v>
          </cell>
          <cell r="C916" t="str">
            <v/>
          </cell>
        </row>
        <row r="917">
          <cell r="A917" t="str">
            <v>Internal drainage board</v>
          </cell>
          <cell r="B917" t="str">
            <v>Bwrdd Draeniad Mewnol </v>
          </cell>
          <cell r="C917" t="str">
            <v/>
          </cell>
        </row>
        <row r="918">
          <cell r="A918" t="str">
            <v>School improvement</v>
          </cell>
          <cell r="B918" t="str">
            <v>Gwella ysgolion</v>
          </cell>
          <cell r="C918" t="str">
            <v/>
          </cell>
        </row>
        <row r="919">
          <cell r="A919" t="str">
            <v>School improvement - special</v>
          </cell>
          <cell r="B919" t="str">
            <v>Gwella ysgolion - Ysgolion arbennig</v>
          </cell>
          <cell r="C919" t="str">
            <v/>
          </cell>
        </row>
        <row r="920">
          <cell r="A920" t="str">
            <v>School improvement - middle</v>
          </cell>
          <cell r="B920" t="str">
            <v>Gwella ysgolion - Ysgolion canol</v>
          </cell>
          <cell r="C920" t="str">
            <v/>
          </cell>
        </row>
        <row r="921">
          <cell r="A921" t="str">
            <v>School improvement - primary</v>
          </cell>
          <cell r="B921" t="str">
            <v>Gwella ysgolion - Ysgolion cynradd</v>
          </cell>
          <cell r="C921" t="str">
            <v/>
          </cell>
        </row>
        <row r="922">
          <cell r="A922" t="str">
            <v>School improvement - nursery</v>
          </cell>
          <cell r="B922" t="str">
            <v>Gwella ysgolion - Ysgolion meithrin</v>
          </cell>
          <cell r="C922" t="str">
            <v/>
          </cell>
        </row>
        <row r="923">
          <cell r="A923" t="str">
            <v>School improvement - secondary</v>
          </cell>
          <cell r="B923" t="str">
            <v>Gwella ysgolion - Ysgolion uwchradd</v>
          </cell>
          <cell r="C923" t="str">
            <v/>
          </cell>
        </row>
        <row r="924">
          <cell r="A924" t="str">
            <v>Validation checks</v>
          </cell>
          <cell r="B924" t="str">
            <v>Gwiriadau dilysu</v>
          </cell>
          <cell r="C924" t="str">
            <v/>
          </cell>
        </row>
        <row r="925">
          <cell r="A925" t="str">
            <v>account</v>
          </cell>
          <cell r="B925" t="str">
            <v>cyfrif</v>
          </cell>
          <cell r="C925" t="str">
            <v/>
          </cell>
        </row>
        <row r="926">
          <cell r="A926" t="str">
            <v>Police</v>
          </cell>
          <cell r="B926" t="str">
            <v>Yr heddlu</v>
          </cell>
          <cell r="C926" t="str">
            <v/>
          </cell>
        </row>
        <row r="927">
          <cell r="A927" t="str">
            <v>All education</v>
          </cell>
          <cell r="B927" t="str">
            <v>Popeth - Addysg </v>
          </cell>
          <cell r="C927" t="str">
            <v/>
          </cell>
        </row>
        <row r="928">
          <cell r="A928" t="str">
            <v>All special education </v>
          </cell>
          <cell r="B928" t="str">
            <v>Popeth - Addysg arbennig </v>
          </cell>
          <cell r="C928" t="str">
            <v/>
          </cell>
        </row>
        <row r="929">
          <cell r="A929" t="str">
            <v>All continuing education</v>
          </cell>
          <cell r="B929" t="str">
            <v>Popeth - Addysg barhaus</v>
          </cell>
          <cell r="C929" t="str">
            <v/>
          </cell>
        </row>
        <row r="930">
          <cell r="A930" t="str">
            <v>All agriculture and fisheries</v>
          </cell>
          <cell r="B930" t="str">
            <v>Popeth - Amaethyddiaeth a physgodfeydd</v>
          </cell>
          <cell r="C930" t="str">
            <v/>
          </cell>
        </row>
        <row r="931">
          <cell r="A931" t="str">
            <v>All elderly people</v>
          </cell>
          <cell r="B931" t="str">
            <v>Popeth - Pobl oedrannus</v>
          </cell>
          <cell r="C931" t="str">
            <v/>
          </cell>
        </row>
        <row r="932">
          <cell r="A932" t="str">
            <v>All council tax benefit, administration and local tax collection</v>
          </cell>
          <cell r="B932" t="str">
            <v>Popeth - Budd-dâl y dreth gyngor, gweinyddu a chasglu'r dreth leol</v>
          </cell>
          <cell r="C932" t="str">
            <v/>
          </cell>
        </row>
        <row r="933">
          <cell r="A933" t="str">
            <v>All sports and recreation</v>
          </cell>
          <cell r="B933" t="str">
            <v>Popeth - Chwaraeon a hamdden </v>
          </cell>
          <cell r="C933" t="str">
            <v/>
          </cell>
        </row>
        <row r="934">
          <cell r="A934" t="str">
            <v>Total structural maintenance</v>
          </cell>
          <cell r="B934" t="str">
            <v>Popeth - Cynnal a chadw adeileddol</v>
          </cell>
          <cell r="C934" t="str">
            <v/>
          </cell>
        </row>
        <row r="935">
          <cell r="A935" t="str">
            <v>All planning and economic development</v>
          </cell>
          <cell r="B935" t="str">
            <v>Popeth - Cynllunio a datblygu economaidd</v>
          </cell>
          <cell r="C935" t="str">
            <v/>
          </cell>
        </row>
        <row r="936">
          <cell r="A936" t="str">
            <v>All non-current expenditure</v>
          </cell>
          <cell r="B936" t="str">
            <v>Popeth - Gwariant anghyfredol</v>
          </cell>
          <cell r="C936" t="str">
            <v/>
          </cell>
        </row>
        <row r="937">
          <cell r="A937" t="str">
            <v>All operational expenditure</v>
          </cell>
          <cell r="B937" t="str">
            <v>Popeth - Gwariant gweithredol </v>
          </cell>
          <cell r="C937" t="str">
            <v/>
          </cell>
        </row>
        <row r="938">
          <cell r="A938" t="str">
            <v>All fire operational expenditure</v>
          </cell>
          <cell r="B938" t="str">
            <v>Popeth - Gwariant gweithredol tân</v>
          </cell>
          <cell r="C938" t="str">
            <v/>
          </cell>
        </row>
        <row r="939">
          <cell r="A939" t="str">
            <v>All police expenditure</v>
          </cell>
          <cell r="B939" t="str">
            <v>Popeth - Gwariant yr heddlu</v>
          </cell>
          <cell r="C939" t="str">
            <v/>
          </cell>
        </row>
        <row r="940">
          <cell r="A940" t="str">
            <v>All other revenue expenditure</v>
          </cell>
          <cell r="B940" t="str">
            <v>Popeth - Gwariant refeniw arall</v>
          </cell>
          <cell r="C940" t="str">
            <v/>
          </cell>
        </row>
        <row r="941">
          <cell r="A941" t="str">
            <v>All fire expenditure</v>
          </cell>
          <cell r="B941" t="str">
            <v>Popeth - Gwariant tân </v>
          </cell>
          <cell r="C941" t="str">
            <v/>
          </cell>
        </row>
        <row r="942">
          <cell r="A942" t="str">
            <v>All other environmental services</v>
          </cell>
          <cell r="B942" t="str">
            <v>Popeth - Gwasanaethau amgylcheddol eraill</v>
          </cell>
          <cell r="C942" t="str">
            <v/>
          </cell>
        </row>
        <row r="943">
          <cell r="A943" t="str">
            <v>All local environmental services</v>
          </cell>
          <cell r="B943" t="str">
            <v>Popeth - Gwasanaethau amgylcheddol lleol</v>
          </cell>
          <cell r="C943" t="str">
            <v/>
          </cell>
        </row>
        <row r="944">
          <cell r="A944" t="str">
            <v>All central administration</v>
          </cell>
          <cell r="B944" t="str">
            <v>Popeth - Gweinyddiaeth ganolog</v>
          </cell>
          <cell r="C944" t="str">
            <v/>
          </cell>
        </row>
        <row r="945">
          <cell r="A945" t="str">
            <v>All libraries, culture and heritage</v>
          </cell>
          <cell r="B945" t="str">
            <v>Popeth - Llyfrgelloedd, diwylliant a threftadaeth</v>
          </cell>
          <cell r="C945" t="str">
            <v/>
          </cell>
        </row>
        <row r="946">
          <cell r="A946" t="str">
            <v>All libraries, culture and heritage, sport and recreation</v>
          </cell>
          <cell r="B946" t="str">
            <v>Popeth - Llyfrgelloedd, diwylliant a threftadaeth, chwaraeon a hamdden</v>
          </cell>
          <cell r="C946" t="str">
            <v/>
          </cell>
        </row>
        <row r="947">
          <cell r="A947" t="str">
            <v>All children and families</v>
          </cell>
          <cell r="B947" t="str">
            <v>Popeth - Plant a theuluoedd</v>
          </cell>
          <cell r="C947" t="str">
            <v/>
          </cell>
        </row>
        <row r="948">
          <cell r="A948" t="str">
            <v>All highways and roads</v>
          </cell>
          <cell r="B948" t="str">
            <v>Popeth - Prffyrdd a ffyrdd</v>
          </cell>
          <cell r="C948" t="str">
            <v/>
          </cell>
        </row>
        <row r="949">
          <cell r="A949" t="str">
            <v>All roads and transport</v>
          </cell>
          <cell r="B949" t="str">
            <v>Popeth - Ffyrdd a thrafnidiaeth </v>
          </cell>
          <cell r="C949" t="str">
            <v/>
          </cell>
        </row>
        <row r="950">
          <cell r="A950" t="str">
            <v>All housing</v>
          </cell>
          <cell r="B950" t="str">
            <v>Popeth - Tai</v>
          </cell>
          <cell r="C950" t="str">
            <v/>
          </cell>
        </row>
        <row r="951">
          <cell r="A951" t="str">
            <v>All council fund housing and housing benefit</v>
          </cell>
          <cell r="B951" t="str">
            <v>Popeth - Tai cronfa'r cynghorau a budd-dal tai</v>
          </cell>
          <cell r="C951" t="str">
            <v/>
          </cell>
        </row>
        <row r="952">
          <cell r="A952" t="str">
            <v>Total capital charges relating to construction projects</v>
          </cell>
          <cell r="B952" t="str">
            <v>Popeth - Taliadau cyfalaf sy'n ymwneud â phrosiectau adeiladu</v>
          </cell>
          <cell r="C952" t="str">
            <v/>
          </cell>
        </row>
        <row r="953">
          <cell r="A953" t="str">
            <v>All transport</v>
          </cell>
          <cell r="B953" t="str">
            <v>Popeth - Trafnidiaeth</v>
          </cell>
          <cell r="C953" t="str">
            <v/>
          </cell>
        </row>
        <row r="954">
          <cell r="A954" t="str">
            <v>Total transport </v>
          </cell>
          <cell r="B954" t="str">
            <v>Cyfanswm trafnidiaeth</v>
          </cell>
          <cell r="C954" t="str">
            <v/>
          </cell>
        </row>
        <row r="955">
          <cell r="A955" t="str">
            <v>All police central services</v>
          </cell>
          <cell r="B955" t="str">
            <v>Popeth - Gwasanaethau canolog yr heddlu</v>
          </cell>
          <cell r="C955" t="str">
            <v/>
          </cell>
        </row>
        <row r="956">
          <cell r="A956" t="str">
            <v>All law, order and protective services</v>
          </cell>
          <cell r="B956" t="str">
            <v>Popeth - Cyfraith, trefn a gwasanaethau diogelu</v>
          </cell>
          <cell r="C956" t="str">
            <v/>
          </cell>
        </row>
        <row r="957">
          <cell r="A957" t="str">
            <v>Promoting understanding</v>
          </cell>
          <cell r="B957" t="str">
            <v>Hyrwyddo dealltwriaeth</v>
          </cell>
          <cell r="C957" t="str">
            <v/>
          </cell>
        </row>
        <row r="958">
          <cell r="A958" t="str">
            <v>to</v>
          </cell>
          <cell r="B958" t="str">
            <v>i</v>
          </cell>
          <cell r="C958" t="str">
            <v/>
          </cell>
        </row>
        <row r="959">
          <cell r="A959" t="str">
            <v>Environmental health</v>
          </cell>
          <cell r="B959" t="str">
            <v>Iechyd amgylcheddol</v>
          </cell>
          <cell r="C959" t="str">
            <v/>
          </cell>
        </row>
        <row r="960">
          <cell r="A960" t="str">
            <v>Other services to adults aged under 65 with mental health needs</v>
          </cell>
          <cell r="B960" t="str">
            <v>Gwasanaethau eraill i oedolion o dan 65 oed ag anghenion iechyd meddwl</v>
          </cell>
          <cell r="C960" t="str">
            <v/>
          </cell>
        </row>
        <row r="961">
          <cell r="A961" t="str">
            <v>Other income (excluding joint arrangements)</v>
          </cell>
          <cell r="B961" t="str">
            <v>Incwm arall (ac eithrio trefniadau ar y cyd)</v>
          </cell>
          <cell r="C961" t="str">
            <v/>
          </cell>
        </row>
        <row r="962">
          <cell r="A962" t="str">
            <v>Levies income from county and county borough councils (b)</v>
          </cell>
          <cell r="B962" t="str">
            <v>Incwm ardollau o gynghorau sir a chynghorau bwrdeistref sirol (b)</v>
          </cell>
          <cell r="C962" t="str">
            <v/>
          </cell>
        </row>
        <row r="963">
          <cell r="A963" t="str">
            <v>Income from joint arrangements with non-local authority bodies</v>
          </cell>
          <cell r="B963" t="str">
            <v>Incwm o drefniadau ar y cyd â chyrff heblaw awdurdodau lleol</v>
          </cell>
          <cell r="C963" t="str">
            <v/>
          </cell>
        </row>
        <row r="964">
          <cell r="A964" t="str">
            <v>Income from joint arrangements with other local authorities</v>
          </cell>
          <cell r="B964" t="str">
            <v>Incwm o drefniadau ar y cyd ag awdurdodau lleol eraill</v>
          </cell>
          <cell r="C964" t="str">
            <v/>
          </cell>
        </row>
        <row r="965">
          <cell r="A965" t="str">
            <v>Income from sales, fees and charges</v>
          </cell>
          <cell r="B965" t="str">
            <v>Incwm o werthiannau, ffioedd a thaliadau</v>
          </cell>
          <cell r="C965" t="str">
            <v/>
          </cell>
        </row>
        <row r="966">
          <cell r="A966" t="str">
            <v>School income within LA accounts (excluding school catering income and insurance payouts)</v>
          </cell>
          <cell r="B966" t="str">
            <v>Incwm ysgolion mewn cyfrifon ALl (ac eithrio incwm arlwyo ysgolion a thaliadau yswiriant)</v>
          </cell>
          <cell r="C966" t="str">
            <v/>
          </cell>
        </row>
        <row r="967">
          <cell r="A967" t="str">
            <v>Other environmental health</v>
          </cell>
          <cell r="B967" t="str">
            <v>Iechyd amgylcheddol arall</v>
          </cell>
          <cell r="C967" t="str">
            <v/>
          </cell>
        </row>
        <row r="968">
          <cell r="A968" t="str">
            <v>less police grant allocation under principal formula</v>
          </cell>
          <cell r="B968" t="str">
            <v>wedi tynnu dyraniad grant yr heddlu o dan fformiwla prifswm </v>
          </cell>
          <cell r="C968" t="str">
            <v/>
          </cell>
        </row>
        <row r="969">
          <cell r="A969" t="str">
            <v>less council tax benefit grant</v>
          </cell>
          <cell r="B969" t="str">
            <v>wedi tynnu grant budd-dâl y dreth gyngor</v>
          </cell>
          <cell r="C969" t="str">
            <v/>
          </cell>
        </row>
        <row r="970">
          <cell r="A970" t="str">
            <v>less revenue support grant</v>
          </cell>
          <cell r="B970" t="str">
            <v>wedi tynnu grant cynnal refeniw</v>
          </cell>
          <cell r="C970" t="str">
            <v/>
          </cell>
        </row>
        <row r="971">
          <cell r="A971" t="str">
            <v>less specific and special grants</v>
          </cell>
          <cell r="B971" t="str">
            <v>wedi tynnu grantiau penodol ac arbennig</v>
          </cell>
          <cell r="C971" t="str">
            <v/>
          </cell>
        </row>
        <row r="972">
          <cell r="A972" t="str">
            <v>less redistributed non-domestic rates income</v>
          </cell>
          <cell r="B972" t="str">
            <v>wedi tynnu incwm ardrethi annomestig wedi'i ailddosbarthu</v>
          </cell>
          <cell r="C972" t="str">
            <v/>
          </cell>
        </row>
        <row r="973">
          <cell r="A973" t="str">
            <v>Open spaces</v>
          </cell>
          <cell r="B973" t="str">
            <v>Mannau agored</v>
          </cell>
          <cell r="C973" t="str">
            <v/>
          </cell>
        </row>
        <row r="974">
          <cell r="A974" t="str">
            <v>Nursing care placements</v>
          </cell>
          <cell r="B974" t="str">
            <v>Lleoliadau gofal nyrsio</v>
          </cell>
          <cell r="C974" t="str">
            <v/>
          </cell>
        </row>
        <row r="975">
          <cell r="A975" t="str">
            <v>Residential care placements</v>
          </cell>
          <cell r="B975" t="str">
            <v>Lleoliadau gofal preswyl</v>
          </cell>
          <cell r="C975" t="str">
            <v/>
          </cell>
        </row>
        <row r="976">
          <cell r="A976" t="str">
            <v>Supported and other accommodation</v>
          </cell>
          <cell r="B976" t="str">
            <v>Llety â chymorth a llety arall</v>
          </cell>
          <cell r="C976" t="str">
            <v/>
          </cell>
        </row>
        <row r="977">
          <cell r="A977" t="str">
            <v>Secure accommodation (justice)</v>
          </cell>
          <cell r="B977" t="str">
            <v>Llety diogel (cyfiawnder)</v>
          </cell>
          <cell r="C977" t="str">
            <v/>
          </cell>
        </row>
        <row r="978">
          <cell r="A978" t="str">
            <v>Line 4 as a % of budgeted amount: (line 4 / line 7 x 100)</v>
          </cell>
          <cell r="B978" t="str">
            <v>Llinell 4 fel % o'r swm yn y gyllideb: (llinell 4 / llinell 7 x 100)</v>
          </cell>
          <cell r="C978" t="str">
            <v/>
          </cell>
        </row>
        <row r="979">
          <cell r="A979" t="str">
            <v>External interest</v>
          </cell>
          <cell r="B979" t="str">
            <v>Llog allanol</v>
          </cell>
          <cell r="C979" t="str">
            <v/>
          </cell>
        </row>
        <row r="980">
          <cell r="A980" t="str">
            <v>External interest on provision for credit liabilities</v>
          </cell>
          <cell r="B980" t="str">
            <v>Llog allanol ar ddarpariath ar gyfer atebolrwydd credyd  </v>
          </cell>
          <cell r="C980" t="str">
            <v/>
          </cell>
        </row>
        <row r="981">
          <cell r="A981" t="str">
            <v>Libraries, culture and heritage:</v>
          </cell>
          <cell r="B981" t="str">
            <v>Llyfrgelloedd, diwylliant a threftadaeth:</v>
          </cell>
          <cell r="C981" t="str">
            <v/>
          </cell>
        </row>
        <row r="982">
          <cell r="A982" t="str">
            <v>Libraries, culture and heritage, sport and recreation: </v>
          </cell>
          <cell r="B982" t="str">
            <v>Llyfrgelloedd, diwylliant, threftadaeth, chwaraeon a hamdden:</v>
          </cell>
          <cell r="C982" t="str">
            <v/>
          </cell>
        </row>
        <row r="983">
          <cell r="A983" t="str">
            <v>Coroners' courts</v>
          </cell>
          <cell r="B983" t="str">
            <v>Llysoedd y crwneriaid</v>
          </cell>
          <cell r="C983" t="str">
            <v/>
          </cell>
        </row>
        <row r="984">
          <cell r="A984" t="str">
            <v>Please feel free to add any comments</v>
          </cell>
          <cell r="B984" t="str">
            <v>Mae croeso i chi ychwanegu unrhyw sylwadau</v>
          </cell>
          <cell r="C984" t="str">
            <v/>
          </cell>
        </row>
        <row r="985">
          <cell r="A985" t="str">
            <v>The Welsh Government are monitoring the burden of completing this data collection form. </v>
          </cell>
          <cell r="B985" t="str">
            <v>Mae Llywodraeth Cymru yn monitro'r baich o lenwi'r ffurflen casglu data hon. </v>
          </cell>
          <cell r="C985" t="str">
            <v/>
          </cell>
        </row>
        <row r="986">
          <cell r="A986" t="str">
            <v>Editable area</v>
          </cell>
          <cell r="B986" t="str">
            <v>Maes y gellir ei olygu</v>
          </cell>
          <cell r="C986" t="str">
            <v/>
          </cell>
        </row>
        <row r="987">
          <cell r="A987" t="str">
            <v>Nursery (d)</v>
          </cell>
          <cell r="B987" t="str">
            <v>Meithrinfa (d)</v>
          </cell>
          <cell r="C987" t="str">
            <v/>
          </cell>
        </row>
        <row r="988">
          <cell r="A988" t="str">
            <v>Environmental initiatives</v>
          </cell>
          <cell r="B988" t="str">
            <v>Mentrau amgylcheddol</v>
          </cell>
          <cell r="C988" t="str">
            <v/>
          </cell>
        </row>
        <row r="989">
          <cell r="A989" t="str">
            <v>Airports</v>
          </cell>
          <cell r="B989" t="str">
            <v>Meysydd awyr</v>
          </cell>
          <cell r="C989" t="str">
            <v/>
          </cell>
        </row>
        <row r="990">
          <cell r="A990" t="str">
            <v>Airports, harbours and toll facilities</v>
          </cell>
          <cell r="B990" t="str">
            <v>Meysydd awyr, harbwrs a chyfleusterau toll</v>
          </cell>
          <cell r="C990" t="str">
            <v/>
          </cell>
        </row>
        <row r="991">
          <cell r="A991" t="str">
            <v>Airports, harbours and tolled facilities</v>
          </cell>
          <cell r="B991" t="str">
            <v>Meysydd awyr, harbwrs a chyfleusterau toll</v>
          </cell>
          <cell r="C991" t="str">
            <v/>
          </cell>
        </row>
        <row r="992">
          <cell r="A992" t="str">
            <v>Access to education</v>
          </cell>
          <cell r="B992" t="str">
            <v>Mynediad at addysg</v>
          </cell>
          <cell r="C992" t="str">
            <v/>
          </cell>
        </row>
        <row r="993">
          <cell r="A993" t="str">
            <v>Access to education (excluding transport) - special</v>
          </cell>
          <cell r="B993" t="str">
            <v>Mynediad at addysg (heb gynnwys trafnidiaeth) - Ysgolion arbennig</v>
          </cell>
          <cell r="C993" t="str">
            <v/>
          </cell>
        </row>
        <row r="994">
          <cell r="A994" t="str">
            <v>Access to education (excluding transport) - middle</v>
          </cell>
          <cell r="B994" t="str">
            <v>Mynediad at addysg (heb gynnwys trafnidiaeth) - Ysgolion canol</v>
          </cell>
          <cell r="C994" t="str">
            <v/>
          </cell>
        </row>
        <row r="995">
          <cell r="A995" t="str">
            <v>Access to education (excluding transport) - primary</v>
          </cell>
          <cell r="B995" t="str">
            <v>Mynediad at addysg (heb gynnwys trafnidiaeth) - Ysgolion cynradd</v>
          </cell>
          <cell r="C995" t="str">
            <v/>
          </cell>
        </row>
        <row r="996">
          <cell r="A996" t="str">
            <v>Access to education (excluding transport) - nursery</v>
          </cell>
          <cell r="B996" t="str">
            <v>Mynediad at addysg (heb gynnwys trafnidiaeth) - ysgolion meithrin</v>
          </cell>
          <cell r="C996" t="str">
            <v/>
          </cell>
        </row>
        <row r="997">
          <cell r="A997" t="str">
            <v>Access to education (excluding transport) - secondary</v>
          </cell>
          <cell r="B997" t="str">
            <v>Mynediad at addysg (heb gynnwystrafnidiaeth) - Ysgolion uwchradd</v>
          </cell>
          <cell r="C997" t="str">
            <v/>
          </cell>
        </row>
        <row r="998">
          <cell r="A998" t="str">
            <v>Access to Education (excluding transport) - non-school</v>
          </cell>
          <cell r="B998" t="str">
            <v>Mynediad at addysg (heb gynnwys trafnidiaeth - heblaw ysgol</v>
          </cell>
          <cell r="C998" t="str">
            <v/>
          </cell>
        </row>
        <row r="999">
          <cell r="A999" t="str">
            <v>Cemeteries and crematoria</v>
          </cell>
          <cell r="B999" t="str">
            <v>Mynwentydd ac amlosgfeydd</v>
          </cell>
          <cell r="C999" t="str">
            <v/>
          </cell>
        </row>
        <row r="1000">
          <cell r="A1000" t="str">
            <v>Appropriations to (+) / from (-) financial reserves</v>
          </cell>
          <cell r="B1000" t="str">
            <v>Dyraniadau i (+)/ o (-) gronfeydd wrth gefn</v>
          </cell>
          <cell r="C1000" t="str">
            <v/>
          </cell>
        </row>
        <row r="1001">
          <cell r="A1001" t="str">
            <v>Appropriations to (+) / from (-) financial reserves (d)</v>
          </cell>
          <cell r="B1001" t="str">
            <v>Dyraniadau i (+)/ o (-) gronfeydd wrth gefn (d)</v>
          </cell>
          <cell r="C1001" t="str">
            <v/>
          </cell>
        </row>
        <row r="1002">
          <cell r="A1002" t="str">
            <v>All amounts are to be net of council tax benefits (see notes)</v>
          </cell>
          <cell r="B1002" t="str">
            <v>Dylai'r holl symiau fod yn rhai nad ydynt yn cynnwys budd-daliadau'r dreth gyngor (gweler y nodiadau)</v>
          </cell>
          <cell r="C1002" t="str">
            <v/>
          </cell>
        </row>
        <row r="1003">
          <cell r="A1003" t="str">
            <v>Hours taken</v>
          </cell>
          <cell r="B1003" t="str">
            <v>Nifer yr oriau</v>
          </cell>
          <cell r="C1003" t="str">
            <v/>
          </cell>
        </row>
        <row r="1004">
          <cell r="A1004" t="str">
            <v>Please enter the time it has taken you (and any colleagues) to prepare and send the return.</v>
          </cell>
          <cell r="B1004" t="str">
            <v>Nodwch yr amser a gymerwyd gennych chi (ac unrhyw gydweithwyr) i baratoi ac anfon y ffurflen. </v>
          </cell>
          <cell r="C1004" t="str">
            <v/>
          </cell>
        </row>
        <row r="1005">
          <cell r="A1005" t="str">
            <v>Arrears brought forward</v>
          </cell>
          <cell r="B1005" t="str">
            <v>Ôl-ddyledion a gafodd eu dwyn ymlaen</v>
          </cell>
          <cell r="C1005" t="str">
            <v/>
          </cell>
        </row>
        <row r="1006">
          <cell r="A1006" t="str">
            <v>Council tax arrears</v>
          </cell>
          <cell r="B1006" t="str">
            <v>Ôl-ddyledion y dreth gyngor</v>
          </cell>
          <cell r="C1006" t="str">
            <v/>
          </cell>
        </row>
        <row r="1007">
          <cell r="A1007" t="str">
            <v>ARREARS OF COUNCIL TAX</v>
          </cell>
          <cell r="B1007" t="str">
            <v>ÔL-DDYLEDION Y DRETH GYNGOR</v>
          </cell>
          <cell r="C1007" t="str">
            <v/>
          </cell>
        </row>
        <row r="1008">
          <cell r="A1008" t="str">
            <v>Parks and open spaces</v>
          </cell>
          <cell r="B1008" t="str">
            <v>Parciau a mannau agored</v>
          </cell>
          <cell r="C1008" t="str">
            <v/>
          </cell>
        </row>
        <row r="1009">
          <cell r="A1009" t="str">
            <v>Parking</v>
          </cell>
          <cell r="B1009" t="str">
            <v>Parcio</v>
          </cell>
          <cell r="C1009" t="str">
            <v/>
          </cell>
        </row>
        <row r="1010">
          <cell r="A1010" t="str">
            <v>Parking of vehicles</v>
          </cell>
          <cell r="B1010" t="str">
            <v>Parcio cerbydau</v>
          </cell>
          <cell r="C1010" t="str">
            <v/>
          </cell>
        </row>
        <row r="1011">
          <cell r="A1011" t="str">
            <v>Local Flood Defence Committees</v>
          </cell>
          <cell r="B1011" t="str">
            <v>Pwyllgorau Amddiffyn rhag Llifogydd</v>
          </cell>
          <cell r="C1011" t="str">
            <v/>
          </cell>
        </row>
        <row r="1012">
          <cell r="A1012" t="str">
            <v>Children and families:</v>
          </cell>
          <cell r="B1012" t="str">
            <v>Plant a theuluoedd:</v>
          </cell>
          <cell r="C1012" t="str">
            <v/>
          </cell>
        </row>
        <row r="1013">
          <cell r="A1013" t="str">
            <v>Unaccompanied children</v>
          </cell>
          <cell r="B1013" t="str">
            <v>Plant ar eu pen eu hunain</v>
          </cell>
          <cell r="C1013" t="str">
            <v/>
          </cell>
        </row>
        <row r="1014">
          <cell r="A1014" t="str">
            <v>Children placed with family and friends</v>
          </cell>
          <cell r="B1014" t="str">
            <v>Plant wedi'u lleoli gyda theulu a ffrindiau</v>
          </cell>
          <cell r="C1014" t="str">
            <v/>
          </cell>
        </row>
        <row r="1015">
          <cell r="A1015" t="str">
            <v>Asylum seeking children looked after</v>
          </cell>
          <cell r="B1015" t="str">
            <v>Plant sy'n ceisio lloches ac sy'n derbyn gofal</v>
          </cell>
          <cell r="C1015" t="str">
            <v/>
          </cell>
        </row>
        <row r="1016">
          <cell r="A1016" t="str">
            <v>National policing</v>
          </cell>
          <cell r="B1016" t="str">
            <v>Plismona cenedlaethol</v>
          </cell>
          <cell r="C1016" t="str">
            <v/>
          </cell>
        </row>
        <row r="1017">
          <cell r="A1017" t="str">
            <v>Local policing</v>
          </cell>
          <cell r="B1017" t="str">
            <v>Plismona lleol</v>
          </cell>
          <cell r="C1017" t="str">
            <v/>
          </cell>
        </row>
        <row r="1018">
          <cell r="A1018" t="str">
            <v>Road policing</v>
          </cell>
          <cell r="B1018" t="str">
            <v>Plismona'r ffyrdd</v>
          </cell>
          <cell r="C1018" t="str">
            <v/>
          </cell>
        </row>
        <row r="1019">
          <cell r="A1019" t="str">
            <v>plus discretionary non-domestic rate relief</v>
          </cell>
          <cell r="B1019" t="str">
            <v>plws rhyddhad ardreth annomestig dewisiol</v>
          </cell>
          <cell r="C1019" t="str">
            <v/>
          </cell>
        </row>
        <row r="1020">
          <cell r="A1020" t="str">
            <v>All management and support services</v>
          </cell>
          <cell r="B1020" t="str">
            <v>Pob gwasanaeth rheoli a chynnal</v>
          </cell>
          <cell r="C1020" t="str">
            <v/>
          </cell>
        </row>
        <row r="1021">
          <cell r="A1021" t="str">
            <v>All fire central services</v>
          </cell>
          <cell r="B1021" t="str">
            <v>Pob gwasanaeth tân canolog </v>
          </cell>
          <cell r="C1021" t="str">
            <v/>
          </cell>
        </row>
        <row r="1022">
          <cell r="A1022" t="str">
            <v>All services</v>
          </cell>
          <cell r="B1022" t="str">
            <v>Pob gwasanaeth</v>
          </cell>
          <cell r="C1022" t="str">
            <v/>
          </cell>
        </row>
        <row r="1023">
          <cell r="A1023" t="str">
            <v>All schools</v>
          </cell>
          <cell r="B1023" t="str">
            <v>Pob ysgol</v>
          </cell>
          <cell r="C1023" t="str">
            <v/>
          </cell>
        </row>
        <row r="1024">
          <cell r="A1024" t="str">
            <v>Other services to older people</v>
          </cell>
          <cell r="B1024" t="str">
            <v>Gwasanaethau eraill i bobl hŷn</v>
          </cell>
          <cell r="C1024" t="str">
            <v/>
          </cell>
        </row>
        <row r="1025">
          <cell r="A1025" t="str">
            <v>Elderly people:</v>
          </cell>
          <cell r="B1025" t="str">
            <v>Pobl oedrannus:</v>
          </cell>
          <cell r="C1025" t="str">
            <v/>
          </cell>
        </row>
        <row r="1026">
          <cell r="A1026" t="str">
            <v>Planning policy</v>
          </cell>
          <cell r="B1026" t="str">
            <v>Polisi cynllunio</v>
          </cell>
          <cell r="C1026" t="str">
            <v/>
          </cell>
        </row>
        <row r="1027">
          <cell r="A1027" t="str">
            <v>Bridges and culverts</v>
          </cell>
          <cell r="B1027" t="str">
            <v>Pontydd a chwlfertau</v>
          </cell>
          <cell r="C1027" t="str">
            <v/>
          </cell>
        </row>
        <row r="1028">
          <cell r="A1028" t="str">
            <v>Tolled road bridges, tunnels and ferries, public </v>
          </cell>
          <cell r="B1028" t="str">
            <v>Pontydd ffyrdd â tholl, twnneli a fferïau</v>
          </cell>
          <cell r="C1028" t="str">
            <v/>
          </cell>
        </row>
        <row r="1029">
          <cell r="A1029" t="str">
            <v>Local authorities ports and piers</v>
          </cell>
          <cell r="B1029" t="str">
            <v>Porthladdoedd a phierau yr awdurdodau lleol</v>
          </cell>
          <cell r="C1029" t="str">
            <v/>
          </cell>
        </row>
        <row r="1030">
          <cell r="A1030" t="str">
            <v>Local authority ports and piers</v>
          </cell>
          <cell r="B1030" t="str">
            <v>Porthladdoedd a phierau yr awdurdod lleol</v>
          </cell>
          <cell r="C1030" t="str">
            <v/>
          </cell>
        </row>
        <row r="1031">
          <cell r="A1031" t="str">
            <v>Premia and discounts on debt rescheduling</v>
          </cell>
          <cell r="B1031" t="str">
            <v>Premiymau a disgowntiau ar aildrefnu dyled</v>
          </cell>
          <cell r="C1031" t="str">
            <v/>
          </cell>
        </row>
        <row r="1032">
          <cell r="A1032" t="str">
            <v>Community council precepts</v>
          </cell>
          <cell r="B1032" t="str">
            <v>Praeseptiau cyngor cymunedol</v>
          </cell>
          <cell r="C1032" t="str">
            <v/>
          </cell>
        </row>
        <row r="1033">
          <cell r="A1033" t="str">
            <v>Principal roads</v>
          </cell>
          <cell r="B1033" t="str">
            <v>Prif ffyrdd</v>
          </cell>
          <cell r="C1033" t="str">
            <v/>
          </cell>
        </row>
        <row r="1034">
          <cell r="A1034" t="str">
            <v>Highways and roads</v>
          </cell>
          <cell r="B1034" t="str">
            <v>Priffyrdd a ffyrdd</v>
          </cell>
          <cell r="C1034" t="str">
            <v/>
          </cell>
        </row>
        <row r="1035">
          <cell r="A1035" t="str">
            <v>Highways and roads:</v>
          </cell>
          <cell r="B1035" t="str">
            <v>Priffyrdd a ffyrdd:</v>
          </cell>
          <cell r="C1035" t="str">
            <v/>
          </cell>
        </row>
        <row r="1036">
          <cell r="A1036" t="str">
            <v>Child death review process</v>
          </cell>
          <cell r="B1036" t="str">
            <v>Proses adolygu marwolaeth plentyn </v>
          </cell>
          <cell r="C1036" t="str">
            <v/>
          </cell>
        </row>
        <row r="1037">
          <cell r="A1037" t="str">
            <v>Meals</v>
          </cell>
          <cell r="B1037" t="str">
            <v>Prydau</v>
          </cell>
          <cell r="C1037" t="str">
            <v/>
          </cell>
        </row>
        <row r="1038">
          <cell r="A1038" t="str">
            <v>Development control</v>
          </cell>
          <cell r="B1038" t="str">
            <v>Rheoli datblygiad</v>
          </cell>
          <cell r="C1038" t="str">
            <v/>
          </cell>
        </row>
        <row r="1039">
          <cell r="A1039" t="str">
            <v>Corporate management</v>
          </cell>
          <cell r="B1039" t="str">
            <v>Rheoli corfforaethol</v>
          </cell>
          <cell r="C1039" t="str">
            <v/>
          </cell>
        </row>
        <row r="1040">
          <cell r="A1040" t="str">
            <v>Recreation management and transport</v>
          </cell>
          <cell r="B1040" t="str">
            <v>Rheoli hamdden a thrafnidiaeth</v>
          </cell>
          <cell r="C1040" t="str">
            <v/>
          </cell>
        </row>
        <row r="1041">
          <cell r="A1041" t="str">
            <v>Management and administration</v>
          </cell>
          <cell r="B1041" t="str">
            <v>Rheoli a gweinyddu</v>
          </cell>
          <cell r="C1041" t="str">
            <v/>
          </cell>
        </row>
        <row r="1042">
          <cell r="A1042" t="str">
            <v>Strategic management</v>
          </cell>
          <cell r="B1042" t="str">
            <v>Rheoli strategol</v>
          </cell>
          <cell r="C1042" t="str">
            <v/>
          </cell>
        </row>
        <row r="1043">
          <cell r="A1043" t="str">
            <v>Strategic management of non-school services</v>
          </cell>
          <cell r="B1043" t="str">
            <v>Rheoli strategol - heblaw gwasanaethau ysgolion</v>
          </cell>
          <cell r="C1043" t="str">
            <v/>
          </cell>
        </row>
        <row r="1044">
          <cell r="A1044" t="str">
            <v>Strategic management - special</v>
          </cell>
          <cell r="B1044" t="str">
            <v>Rheoli strategol - Ysgolion arbennig</v>
          </cell>
          <cell r="C1044" t="str">
            <v/>
          </cell>
        </row>
        <row r="1045">
          <cell r="A1045" t="str">
            <v>Strategic management - middle</v>
          </cell>
          <cell r="B1045" t="str">
            <v>Rheoli strategol - Ysgolion canol</v>
          </cell>
          <cell r="C1045" t="str">
            <v/>
          </cell>
        </row>
        <row r="1046">
          <cell r="A1046" t="str">
            <v>Strategic management - primary</v>
          </cell>
          <cell r="B1046" t="str">
            <v>Rheoli strategol - Ysgolion cynradd</v>
          </cell>
          <cell r="C1046" t="str">
            <v/>
          </cell>
        </row>
        <row r="1047">
          <cell r="A1047" t="str">
            <v>Strategic management - nursery</v>
          </cell>
          <cell r="B1047" t="str">
            <v>Rheoli strategol - Ysgolion meithrin</v>
          </cell>
          <cell r="C1047" t="str">
            <v/>
          </cell>
        </row>
        <row r="1048">
          <cell r="A1048" t="str">
            <v>Strategic management - secondary</v>
          </cell>
          <cell r="B1048" t="str">
            <v>Rheoli strategol - Ysgolion uwchradd</v>
          </cell>
          <cell r="C1048" t="str">
            <v/>
          </cell>
        </row>
        <row r="1049">
          <cell r="A1049" t="str">
            <v>Traffic management</v>
          </cell>
          <cell r="B1049" t="str">
            <v>Rheoli traffig</v>
          </cell>
          <cell r="C1049" t="str">
            <v/>
          </cell>
        </row>
        <row r="1050">
          <cell r="A1050" t="str">
            <v>Traffic management and road safety (e)</v>
          </cell>
          <cell r="B1050" t="str">
            <v>Rheoli traffig a diogelwch ar y ffyrdd (e)</v>
          </cell>
          <cell r="C1050" t="str">
            <v/>
          </cell>
        </row>
        <row r="1051">
          <cell r="A1051" t="str">
            <v>Building control</v>
          </cell>
          <cell r="B1051" t="str">
            <v>Rheoli adeiladu</v>
          </cell>
          <cell r="C1051" t="str">
            <v/>
          </cell>
        </row>
        <row r="1052">
          <cell r="A1052" t="str">
            <v>row 2 &gt;= row 7</v>
          </cell>
          <cell r="B1052" t="str">
            <v>rhes 2 &gt;= rhes 7</v>
          </cell>
          <cell r="C1052" t="str">
            <v/>
          </cell>
        </row>
        <row r="1053">
          <cell r="A1053" t="str">
            <v>Please Comment</v>
          </cell>
          <cell r="B1053" t="str">
            <v>Rhowch sylw</v>
          </cell>
          <cell r="C1053" t="str">
            <v/>
          </cell>
        </row>
        <row r="1054">
          <cell r="A1054" t="str">
            <v>Please comment below if necessary</v>
          </cell>
          <cell r="B1054" t="str">
            <v>Rhowch sylw isod os oes angen</v>
          </cell>
          <cell r="C1054" t="str">
            <v/>
          </cell>
        </row>
        <row r="1055">
          <cell r="A1055" t="str">
            <v>Residual pension liabilities: further education</v>
          </cell>
          <cell r="B1055" t="str">
            <v>Rhwymedigaethau pensiwn gweddilliol: addysg bellach</v>
          </cell>
          <cell r="C1055" t="str">
            <v/>
          </cell>
        </row>
        <row r="1056">
          <cell r="A1056" t="str">
            <v>Residual pension liabilities: other non-school services</v>
          </cell>
          <cell r="B1056" t="str">
            <v>Rhwymedigaethau pensiwn gweddilliol: gwasanaethau eraill heb fod mewn ysgolion</v>
          </cell>
          <cell r="C1056" t="str">
            <v/>
          </cell>
        </row>
        <row r="1057">
          <cell r="A1057" t="str">
            <v>We are continually striving to improve the form to make it easier to complete, whilst still ensuring data integrity and consistency across all authorities. If you have any comments or suggestions that may be useful,  please note them below:</v>
          </cell>
          <cell r="B1057" t="str">
            <v>Rydym bob amser yn ceisio gwella'r ffurflen i'w gwneud yn haws i'w llenwi, gan barhau i sicrhau cywirdeb data a chysondeb ar gyfer yr holl awdurdodau. Os oes gennych unrhyw sylwadau neu awgrymiadau a allai fod yn ddefnyddiol, nodwch nhw isod: </v>
          </cell>
          <cell r="C1057" t="str">
            <v/>
          </cell>
        </row>
        <row r="1058">
          <cell r="A1058" t="str">
            <v>Trading standards</v>
          </cell>
          <cell r="B1058" t="str">
            <v>Safonau masnach</v>
          </cell>
          <cell r="C1058" t="str">
            <v/>
          </cell>
        </row>
        <row r="1059">
          <cell r="A1059" t="str">
            <v>Staff</v>
          </cell>
          <cell r="B1059" t="str">
            <v>Staff</v>
          </cell>
          <cell r="C1059" t="str">
            <v/>
          </cell>
        </row>
        <row r="1060">
          <cell r="A1060" t="str">
            <v>Staff - special</v>
          </cell>
          <cell r="B1060" t="str">
            <v>Staff - Ysgolion arbennig</v>
          </cell>
          <cell r="C1060" t="str">
            <v/>
          </cell>
        </row>
        <row r="1061">
          <cell r="A1061" t="str">
            <v>Staff - middle</v>
          </cell>
          <cell r="B1061" t="str">
            <v>Staff - Ysgolion canol</v>
          </cell>
          <cell r="C1061" t="str">
            <v/>
          </cell>
        </row>
        <row r="1062">
          <cell r="A1062" t="str">
            <v>Staff - primary</v>
          </cell>
          <cell r="B1062" t="str">
            <v>Staff - Ysgolion cynradd</v>
          </cell>
          <cell r="C1062" t="str">
            <v/>
          </cell>
        </row>
        <row r="1063">
          <cell r="A1063" t="str">
            <v>Staff - nursery</v>
          </cell>
          <cell r="B1063" t="str">
            <v>Staff - Ysgolion meithrin</v>
          </cell>
          <cell r="C1063" t="str">
            <v/>
          </cell>
        </row>
        <row r="1064">
          <cell r="A1064" t="str">
            <v>Staff - secondary</v>
          </cell>
          <cell r="B1064" t="str">
            <v>Staff - Ysgolion uwchradd</v>
          </cell>
          <cell r="C1064" t="str">
            <v/>
          </cell>
        </row>
        <row r="1065">
          <cell r="A1065" t="str">
            <v>Teaching staff</v>
          </cell>
          <cell r="B1065" t="str">
            <v>Staff addysgu</v>
          </cell>
          <cell r="C1065" t="str">
            <v/>
          </cell>
        </row>
        <row r="1066">
          <cell r="A1066" t="str">
            <v>Support staff</v>
          </cell>
          <cell r="B1066" t="str">
            <v>Staff cymorth</v>
          </cell>
          <cell r="C1066" t="str">
            <v/>
          </cell>
        </row>
        <row r="1067">
          <cell r="A1067" t="str">
            <v>Service strategy and regulation</v>
          </cell>
          <cell r="B1067" t="str">
            <v>Strategaeth a gwaith rheoli gwasanaethau</v>
          </cell>
          <cell r="C1067" t="str">
            <v/>
          </cell>
        </row>
        <row r="1068">
          <cell r="A1068" t="str">
            <v>Service strategy - adult services</v>
          </cell>
          <cell r="B1068" t="str">
            <v>Strategaeth gwasanaeth - gwasanaethau oedolion</v>
          </cell>
          <cell r="C1068" t="str">
            <v/>
          </cell>
        </row>
        <row r="1069">
          <cell r="A1069" t="str">
            <v>Amount to be raised from council tax payers</v>
          </cell>
          <cell r="B1069" t="str">
            <v>Swm i'w godi gan dalwyr treth cyngor</v>
          </cell>
          <cell r="C1069" t="str">
            <v/>
          </cell>
        </row>
        <row r="1070">
          <cell r="A1070" t="str">
            <v>Central commissioning function</v>
          </cell>
          <cell r="B1070" t="str">
            <v>Swyddogaeth comisiynu canolog</v>
          </cell>
          <cell r="C1070" t="str">
            <v/>
          </cell>
        </row>
        <row r="1071">
          <cell r="A1071" t="str">
            <v>LA functions in relation to child protection</v>
          </cell>
          <cell r="B1071" t="str">
            <v>Swyddogaethau awdurdodau lleol sy'n gysylltiedig ag amddiffyn plant</v>
          </cell>
          <cell r="C1071" t="str">
            <v/>
          </cell>
        </row>
        <row r="1072">
          <cell r="A1072" t="str">
            <v>General Comments</v>
          </cell>
          <cell r="B1072" t="str">
            <v>Sylwadau cyffredinol</v>
          </cell>
          <cell r="C1072" t="str">
            <v/>
          </cell>
        </row>
        <row r="1073">
          <cell r="A1073" t="str">
            <v>Council fund housing and housing benefit:</v>
          </cell>
          <cell r="B1073" t="str">
            <v>Tai cronfa'r cynghorau a budd-dal tai:</v>
          </cell>
          <cell r="C1073" t="str">
            <v/>
          </cell>
        </row>
        <row r="1074">
          <cell r="A1074" t="str">
            <v>Council fund housing</v>
          </cell>
          <cell r="B1074" t="str">
            <v>Tai cronfa'r cyngor</v>
          </cell>
          <cell r="C1074" t="str">
            <v/>
          </cell>
        </row>
        <row r="1075">
          <cell r="A1075" t="str">
            <v>Other council fund housing</v>
          </cell>
          <cell r="B1075" t="str">
            <v>Tai cronfa'r cyngor arall</v>
          </cell>
          <cell r="C1075" t="str">
            <v/>
          </cell>
        </row>
        <row r="1076">
          <cell r="A1076" t="str">
            <v>Housing:</v>
          </cell>
          <cell r="B1076" t="str">
            <v>Tai:</v>
          </cell>
          <cell r="C1076" t="str">
            <v/>
          </cell>
        </row>
        <row r="1077">
          <cell r="A1077" t="str">
            <v>External interest receipts on HRA balances</v>
          </cell>
          <cell r="B1077" t="str">
            <v>Derbyniadau llog allanol ar falansau HRA</v>
          </cell>
          <cell r="C1077" t="str">
            <v/>
          </cell>
        </row>
        <row r="1078">
          <cell r="A1078" t="str">
            <v>Housing benefit payments</v>
          </cell>
          <cell r="B1078" t="str">
            <v>Taliadau budd-dâl tai</v>
          </cell>
          <cell r="C1078" t="str">
            <v/>
          </cell>
        </row>
        <row r="1079">
          <cell r="A1079" t="str">
            <v>Capital charges relating to construction projects:</v>
          </cell>
          <cell r="B1079" t="str">
            <v>Taliadau cyfalaf yn ymwneud â phrosiectau adeiladu:</v>
          </cell>
          <cell r="C1079" t="str">
            <v/>
          </cell>
        </row>
        <row r="1080">
          <cell r="A1080" t="str">
            <v>Capital charges relating to construction projects (other roads)</v>
          </cell>
          <cell r="B1080" t="str">
            <v>Taliadau cyfalaf yn ymwneud â phrosiectau adeiladu (ffyrdd eraill)</v>
          </cell>
          <cell r="C1080" t="str">
            <v/>
          </cell>
        </row>
        <row r="1081">
          <cell r="A1081" t="str">
            <v>Capital charges relating to construction projects  </v>
          </cell>
          <cell r="B1081" t="str">
            <v>Taliadau cyfalaf yn ymwneud â phrosiectau adeiladu </v>
          </cell>
          <cell r="C1081" t="str">
            <v/>
          </cell>
        </row>
        <row r="1082">
          <cell r="A1082" t="str">
            <v>Capital charges relating to construction projects (bridges and culverts)</v>
          </cell>
          <cell r="B1082" t="str">
            <v>Taliadau cyfalaf yn ymwneud â phrosiectau adeiladu (pontydd a chwlfertau)</v>
          </cell>
          <cell r="C1082" t="str">
            <v/>
          </cell>
        </row>
        <row r="1083">
          <cell r="A1083" t="str">
            <v>Capital charges relating to construction projects (principal roads)</v>
          </cell>
          <cell r="B1083" t="str">
            <v>Taliadau cyfalaf yn ymwneud â phrosiectau adeiladu (prif ffyrdd)</v>
          </cell>
          <cell r="C1083" t="str">
            <v/>
          </cell>
        </row>
        <row r="1084">
          <cell r="A1084" t="str">
            <v>Payments to/from fire authorities</v>
          </cell>
          <cell r="B1084" t="str">
            <v>Taliadau i/o awdurdodau tân</v>
          </cell>
          <cell r="C1084" t="str">
            <v/>
          </cell>
        </row>
        <row r="1085">
          <cell r="A1085" t="str">
            <v>External interest payments</v>
          </cell>
          <cell r="B1085" t="str">
            <v>Taliadau llog allanol</v>
          </cell>
          <cell r="C1085" t="str">
            <v/>
          </cell>
        </row>
        <row r="1086">
          <cell r="A1086" t="str">
            <v>Leasing payment</v>
          </cell>
          <cell r="B1086" t="str">
            <v>Taliadau prydlesu</v>
          </cell>
          <cell r="C1086" t="str">
            <v/>
          </cell>
        </row>
        <row r="1087">
          <cell r="A1087" t="str">
            <v>Leasing payments</v>
          </cell>
          <cell r="B1087" t="str">
            <v>Taliadau prydlesu</v>
          </cell>
          <cell r="C1087" t="str">
            <v/>
          </cell>
        </row>
        <row r="1088">
          <cell r="A1088" t="str">
            <v>Direct payments</v>
          </cell>
          <cell r="B1088" t="str">
            <v>Taliadau uniongyrchol</v>
          </cell>
          <cell r="C1088" t="str">
            <v/>
          </cell>
        </row>
        <row r="1089">
          <cell r="A1089" t="str">
            <v>HRA 'item 8' interest payments/receipts</v>
          </cell>
          <cell r="B1089" t="str">
            <v>Taliadau/derbyniadau llog 'eitem 8' HRA</v>
          </cell>
          <cell r="C1089" t="str">
            <v/>
          </cell>
        </row>
        <row r="1090">
          <cell r="A1090" t="str">
            <v>Theatres and public entertainment</v>
          </cell>
          <cell r="B1090" t="str">
            <v>Theatrau ac adloniant cyhoeddus</v>
          </cell>
          <cell r="C1090" t="str">
            <v/>
          </cell>
        </row>
        <row r="1091">
          <cell r="A1091" t="str">
            <v>Heritage</v>
          </cell>
          <cell r="B1091" t="str">
            <v>Threftadaeth</v>
          </cell>
          <cell r="C1091" t="str">
            <v/>
          </cell>
        </row>
        <row r="1092">
          <cell r="A1092" t="str">
            <v>Youth offender teams</v>
          </cell>
          <cell r="B1092" t="str">
            <v>Timau troseddwyr ifanc</v>
          </cell>
          <cell r="C1092" t="str">
            <v/>
          </cell>
        </row>
        <row r="1093">
          <cell r="A1093" t="str">
            <v>Derelict land reclamation</v>
          </cell>
          <cell r="B1093" t="str">
            <v>Adfer tir diffaith </v>
          </cell>
          <cell r="C1093" t="str">
            <v/>
          </cell>
        </row>
        <row r="1094">
          <cell r="A1094" t="str">
            <v>Concessionary fares</v>
          </cell>
          <cell r="B1094" t="str">
            <v>Tocynnau teithio rhatach</v>
          </cell>
          <cell r="C1094" t="str">
            <v/>
          </cell>
        </row>
        <row r="1095">
          <cell r="A1095" t="str">
            <v>Land drainage and flood prevention</v>
          </cell>
          <cell r="B1095" t="str">
            <v>Draenio tir ac atal llifogydd</v>
          </cell>
          <cell r="C1095" t="str">
            <v/>
          </cell>
        </row>
        <row r="1096">
          <cell r="A1096" t="str">
            <v>Transport</v>
          </cell>
          <cell r="B1096" t="str">
            <v>Trafnidiaeth</v>
          </cell>
          <cell r="C1096" t="str">
            <v/>
          </cell>
        </row>
        <row r="1097">
          <cell r="A1097" t="str">
            <v>Transport planning, policy and strategy</v>
          </cell>
          <cell r="B1097" t="str">
            <v>Cynllunio, polisi a strategaeth trafnidiaeth</v>
          </cell>
          <cell r="C1097" t="str">
            <v/>
          </cell>
        </row>
        <row r="1098">
          <cell r="A1098" t="str">
            <v>Public passenger transport (bus)</v>
          </cell>
          <cell r="B1098" t="str">
            <v>Trafnidiaeth teithwyr cyhoeddus (bysiau)</v>
          </cell>
          <cell r="C1098" t="str">
            <v/>
          </cell>
        </row>
        <row r="1099">
          <cell r="A1099" t="str">
            <v>Public passenger transport (rail)</v>
          </cell>
          <cell r="B1099" t="str">
            <v>Trafnidiaeth teithwyr cyhoeddus (rheilffyrdd)</v>
          </cell>
          <cell r="C1099" t="str">
            <v/>
          </cell>
        </row>
        <row r="1100">
          <cell r="A1100" t="str">
            <v>Transport:</v>
          </cell>
          <cell r="B1100" t="str">
            <v>Trafnidiaeth:</v>
          </cell>
          <cell r="C1100" t="str">
            <v/>
          </cell>
        </row>
        <row r="1101">
          <cell r="A1101" t="str">
            <v>Criminal justice arrangements</v>
          </cell>
          <cell r="B1101" t="str">
            <v>Trefniadau cyfiawnder troseddol</v>
          </cell>
          <cell r="C1101" t="str">
            <v/>
          </cell>
        </row>
        <row r="1102">
          <cell r="A1102" t="str">
            <v>Indirect employee expenses</v>
          </cell>
          <cell r="B1102" t="str">
            <v>Treuliau anuniongyrchol gweithwyr cyflogedig</v>
          </cell>
          <cell r="C1102" t="str">
            <v/>
          </cell>
        </row>
        <row r="1103">
          <cell r="A1103" t="str">
            <v>Appropriations to(+) / from(-) financial instruments </v>
          </cell>
          <cell r="B1103" t="str">
            <v>Dyraniadau i (+) / o (-) gyfrif offerynnau ariannol</v>
          </cell>
          <cell r="C1103" t="str">
            <v/>
          </cell>
        </row>
        <row r="1104">
          <cell r="A1104" t="str">
            <v>Appropriations to(+) / from(-) unequal pay back </v>
          </cell>
          <cell r="B1104" t="str">
            <v>Dyraniadau i (+) / o (-) gyfrif ôl-dalu tâl anghyfartal</v>
          </cell>
          <cell r="C1104" t="str">
            <v/>
          </cell>
        </row>
        <row r="1105">
          <cell r="A1105" t="str">
            <v>Appropriations to(+) / from(-) unallocated financial</v>
          </cell>
          <cell r="B1105" t="str">
            <v>Dyraniadau i(+) / o(-) gronfeydd arian heb eu clustnodi</v>
          </cell>
          <cell r="C1105" t="str">
            <v/>
          </cell>
        </row>
        <row r="1106">
          <cell r="A1106" t="str">
            <v>Appropriations to(+) / from(-) earmarked financial</v>
          </cell>
          <cell r="B1106" t="str">
            <v>Dyraniadau i(+) / o(-) gronfeydd arian wedi'u clustnodi</v>
          </cell>
          <cell r="C1106" t="str">
            <v/>
          </cell>
        </row>
        <row r="1107">
          <cell r="A1107" t="str">
            <v>Licensing of private sector landlords</v>
          </cell>
          <cell r="B1107" t="str">
            <v>Trwyddedu landlordiaid y sector preifat</v>
          </cell>
          <cell r="C1107" t="str">
            <v/>
          </cell>
        </row>
        <row r="1108">
          <cell r="A1108" t="str">
            <v>Tourism</v>
          </cell>
          <cell r="B1108" t="str">
            <v>Twristiaeth</v>
          </cell>
          <cell r="C1108" t="str">
            <v/>
          </cell>
        </row>
        <row r="1109">
          <cell r="A1109" t="str">
            <v>Secure accommodation (welfare)</v>
          </cell>
          <cell r="B1109" t="str">
            <v>Llety diogel (lles)</v>
          </cell>
          <cell r="C1109" t="str">
            <v/>
          </cell>
        </row>
        <row r="1110">
          <cell r="A1110" t="str">
            <v>Secondary</v>
          </cell>
          <cell r="B1110" t="str">
            <v>Uwchradd</v>
          </cell>
          <cell r="C1110" t="str">
            <v/>
          </cell>
        </row>
        <row r="1111">
          <cell r="A1111" t="str">
            <v>Survey Response Burden</v>
          </cell>
          <cell r="B1111" t="str">
            <v>Y Baich o Ymateb i'r Arolwg</v>
          </cell>
          <cell r="C1111" t="str">
            <v/>
          </cell>
        </row>
        <row r="1112">
          <cell r="A1112" t="str">
            <v>In-year council tax</v>
          </cell>
          <cell r="B1112" t="str">
            <v>Y dreth gyngor yn ystod y flwyddyn</v>
          </cell>
          <cell r="C1112" t="str">
            <v/>
          </cell>
        </row>
        <row r="1113">
          <cell r="A1113" t="str">
            <v>Budget requirement (lines 90 to 93)</v>
          </cell>
          <cell r="B1113" t="str">
            <v>Gofyniad cyllidebol (llinell 90 i 93)</v>
          </cell>
          <cell r="C1113" t="str">
            <v/>
          </cell>
        </row>
        <row r="1114">
          <cell r="A1114" t="str">
            <v>Library service</v>
          </cell>
          <cell r="B1114" t="str">
            <v>Y gwasanaeth llyfrgelloedd</v>
          </cell>
          <cell r="C1114" t="str">
            <v/>
          </cell>
        </row>
        <row r="1115">
          <cell r="A1115" t="str">
            <v>Law, order and protective services:</v>
          </cell>
          <cell r="B1115" t="str">
            <v>Y gyfraith, trefn a gwasanaethau diogelu:</v>
          </cell>
          <cell r="C1115" t="str">
            <v/>
          </cell>
        </row>
        <row r="1116">
          <cell r="A1116" t="str">
            <v>Housing Strategy</v>
          </cell>
          <cell r="B1116" t="str">
            <v>Y strategaeth dai</v>
          </cell>
          <cell r="C1116" t="str">
            <v/>
          </cell>
        </row>
        <row r="1117">
          <cell r="A1117" t="str">
            <v>Amount received as a % of amount due with BR1 equivalent</v>
          </cell>
          <cell r="B1117" t="str">
            <v>Y swm a gafwyd fel % o'r swm sy'n ddyledus gyfwerth â BR1</v>
          </cell>
          <cell r="C1117" t="str">
            <v/>
          </cell>
        </row>
        <row r="1118">
          <cell r="A1118" t="str">
            <v>Amount received as a % of amount due, 2014-15 and 2015-16</v>
          </cell>
          <cell r="B1118" t="str">
            <v>Y swm a gafwyd fel % o'r swm sy'n ddyledus, 2014-15 a 2015-16</v>
          </cell>
          <cell r="C1118" t="str">
            <v/>
          </cell>
        </row>
        <row r="1119">
          <cell r="A1119" t="str">
            <v>Amount received as a percentage of amount due</v>
          </cell>
          <cell r="B1119" t="str">
            <v>Y swm a gafwyd fel canran o'r swm sy'n ddyledus</v>
          </cell>
          <cell r="C1119" t="str">
            <v/>
          </cell>
        </row>
        <row r="1120">
          <cell r="A1120" t="str">
            <v>Amount received compared to amount originally budgeted to be collected</v>
          </cell>
          <cell r="B1120" t="str">
            <v>Y swm a gafwyd o gymharu â'r swm i'w gasglu o'r gyllideb wreiddiol</v>
          </cell>
          <cell r="C1120" t="str">
            <v/>
          </cell>
        </row>
        <row r="1121">
          <cell r="A1121" t="str">
            <v>Amount originally budgeted to be collected for the year when the council tax was set</v>
          </cell>
          <cell r="B1121" t="str">
            <v>Y swm yn y gyllideb yn wreiddiol i'w gasglu ar gyfer y flwyddyn pan osodwyd y dreth gyngor </v>
          </cell>
          <cell r="C1121" t="str">
            <v/>
          </cell>
        </row>
        <row r="1122">
          <cell r="A1122" t="str">
            <v>Economic research</v>
          </cell>
          <cell r="B1122" t="str">
            <v>Ymchwil economaidd</v>
          </cell>
          <cell r="C1122" t="str">
            <v/>
          </cell>
        </row>
        <row r="1123">
          <cell r="A1123" t="str">
            <v>Specialist investigation</v>
          </cell>
          <cell r="B1123" t="str">
            <v>Ymchwilio arbenigol</v>
          </cell>
          <cell r="C1123" t="str">
            <v/>
          </cell>
        </row>
        <row r="1124">
          <cell r="A1124" t="str">
            <v>Special schools</v>
          </cell>
          <cell r="B1124" t="str">
            <v>Ysgolion arbennig</v>
          </cell>
          <cell r="C1124" t="str">
            <v/>
          </cell>
        </row>
        <row r="1125">
          <cell r="A1125" t="str">
            <v>Middle schools</v>
          </cell>
          <cell r="B1125" t="str">
            <v>Ysgolion canol</v>
          </cell>
          <cell r="C1125" t="str">
            <v/>
          </cell>
        </row>
        <row r="1126">
          <cell r="A1126" t="str">
            <v>Primary schools</v>
          </cell>
          <cell r="B1126" t="str">
            <v>Ysgolion cynradd</v>
          </cell>
          <cell r="C1126" t="str">
            <v/>
          </cell>
        </row>
        <row r="1127">
          <cell r="A1127" t="str">
            <v>Nursery schools</v>
          </cell>
          <cell r="B1127" t="str">
            <v>Ysgolion meithrin</v>
          </cell>
          <cell r="C1127" t="str">
            <v/>
          </cell>
        </row>
        <row r="1128">
          <cell r="A1128" t="str">
            <v>Secondary schools</v>
          </cell>
          <cell r="B1128" t="str">
            <v>Ysgolion uwchradd</v>
          </cell>
          <cell r="C1128" t="str">
            <v/>
          </cell>
        </row>
        <row r="1129">
          <cell r="A1129" t="str">
            <v>Schools:</v>
          </cell>
          <cell r="B1129" t="str">
            <v>Ysgolion:</v>
          </cell>
          <cell r="C1129" t="str">
            <v/>
          </cell>
        </row>
        <row r="1130">
          <cell r="A1130" t="str">
            <v>Street sweeping and cleaning</v>
          </cell>
          <cell r="B1130" t="str">
            <v>Ysgubo a glanhau strydoedd</v>
          </cell>
          <cell r="C1130" t="str">
            <v/>
          </cell>
        </row>
        <row r="1131">
          <cell r="A1131" t="str">
            <v>Line 30.1 + line 30.2</v>
          </cell>
          <cell r="B1131" t="str">
            <v>Llinell 30.1 + Llinell 30.2</v>
          </cell>
          <cell r="C1131" t="str">
            <v/>
          </cell>
        </row>
        <row r="1132">
          <cell r="A1132" t="str">
            <v>Line 35</v>
          </cell>
          <cell r="B1132" t="str">
            <v>Llinell 35</v>
          </cell>
          <cell r="C1132" t="str">
            <v/>
          </cell>
        </row>
        <row r="1133">
          <cell r="A1133" t="str">
            <v>Line 33</v>
          </cell>
          <cell r="B1133" t="str">
            <v>Llinell 33</v>
          </cell>
          <cell r="C1133" t="str">
            <v/>
          </cell>
        </row>
        <row r="1134">
          <cell r="A1134" t="str">
            <v>Line 38</v>
          </cell>
          <cell r="B1134" t="str">
            <v>Llinell 38</v>
          </cell>
          <cell r="C1134" t="str">
            <v/>
          </cell>
        </row>
        <row r="1135">
          <cell r="A1135" t="str">
            <v>Line 39</v>
          </cell>
          <cell r="B1135" t="str">
            <v>Llinell 39</v>
          </cell>
          <cell r="C1135" t="str">
            <v/>
          </cell>
        </row>
        <row r="1136">
          <cell r="A1136" t="str">
            <v>Line 38 + line 39</v>
          </cell>
          <cell r="B1136" t="str">
            <v>Llinell 38 + Llinell 39</v>
          </cell>
          <cell r="C1136" t="str">
            <v/>
          </cell>
        </row>
        <row r="1137">
          <cell r="A1137" t="str">
            <v>Line 33</v>
          </cell>
          <cell r="B1137" t="str">
            <v>Llinell 33</v>
          </cell>
          <cell r="C1137" t="str">
            <v/>
          </cell>
        </row>
        <row r="1138">
          <cell r="A1138" t="str">
            <v>Line 40</v>
          </cell>
          <cell r="B1138" t="str">
            <v>Llinell 40</v>
          </cell>
          <cell r="C1138" t="str">
            <v/>
          </cell>
        </row>
        <row r="1139">
          <cell r="A1139" t="str">
            <v>Line 43</v>
          </cell>
          <cell r="B1139" t="str">
            <v>Llinell 43</v>
          </cell>
          <cell r="C1139" t="str">
            <v/>
          </cell>
        </row>
        <row r="1140">
          <cell r="A1140" t="str">
            <v>Line 41</v>
          </cell>
          <cell r="B1140" t="str">
            <v>Llinell 41</v>
          </cell>
          <cell r="C1140" t="str">
            <v/>
          </cell>
        </row>
        <row r="1141">
          <cell r="A1141" t="str">
            <v>Line 42</v>
          </cell>
          <cell r="B1141" t="str">
            <v>Llinell 42</v>
          </cell>
          <cell r="C1141" t="str">
            <v/>
          </cell>
        </row>
        <row r="1142">
          <cell r="A1142" t="str">
            <v>Line 44</v>
          </cell>
          <cell r="B1142" t="str">
            <v>Llinell 44</v>
          </cell>
          <cell r="C1142" t="str">
            <v/>
          </cell>
        </row>
        <row r="1143">
          <cell r="A1143" t="str">
            <v>Line 38 + line 39</v>
          </cell>
          <cell r="B1143" t="str">
            <v>Llinell 38 + Llinell 39</v>
          </cell>
          <cell r="C1143" t="str">
            <v/>
          </cell>
        </row>
        <row r="1144">
          <cell r="A1144" t="str">
            <v>Line 45</v>
          </cell>
          <cell r="B1144" t="str">
            <v>Llinell 45</v>
          </cell>
          <cell r="C1144" t="str">
            <v/>
          </cell>
        </row>
        <row r="1145">
          <cell r="A1145" t="str">
            <v>Line 44</v>
          </cell>
          <cell r="B1145" t="str">
            <v>Llinell 44</v>
          </cell>
          <cell r="C1145" t="str">
            <v/>
          </cell>
        </row>
        <row r="1146">
          <cell r="A1146" t="str">
            <v>Line 47</v>
          </cell>
          <cell r="B1146" t="str">
            <v>Llinell 47</v>
          </cell>
          <cell r="C1146" t="str">
            <v/>
          </cell>
        </row>
        <row r="1147">
          <cell r="A1147" t="str">
            <v>Line 46</v>
          </cell>
          <cell r="B1147" t="str">
            <v>Llinell 46</v>
          </cell>
          <cell r="C1147" t="str">
            <v/>
          </cell>
        </row>
        <row r="1148">
          <cell r="A1148" t="str">
            <v>Line 46</v>
          </cell>
          <cell r="B1148" t="str">
            <v>Llinell 46</v>
          </cell>
          <cell r="C1148" t="str">
            <v/>
          </cell>
        </row>
        <row r="1149">
          <cell r="A1149" t="str">
            <v>Line 41 + line 42</v>
          </cell>
          <cell r="B1149" t="str">
            <v>Llinell 41 + Llinell 42</v>
          </cell>
          <cell r="C1149" t="str">
            <v/>
          </cell>
        </row>
        <row r="1150">
          <cell r="A1150" t="str">
            <v>Line 45</v>
          </cell>
          <cell r="B1150" t="str">
            <v>Llinell 45</v>
          </cell>
          <cell r="C1150" t="str">
            <v/>
          </cell>
        </row>
        <row r="1151">
          <cell r="A1151" t="str">
            <v>Line 37</v>
          </cell>
          <cell r="B1151" t="str">
            <v>Llinell 37</v>
          </cell>
          <cell r="C1151" t="str">
            <v/>
          </cell>
        </row>
        <row r="1152">
          <cell r="A1152" t="str">
            <v>Line 47</v>
          </cell>
          <cell r="B1152" t="str">
            <v>Llinell 47</v>
          </cell>
          <cell r="C1152" t="str">
            <v/>
          </cell>
        </row>
        <row r="1153">
          <cell r="A1153" t="str">
            <v>Line 37</v>
          </cell>
          <cell r="B1153" t="str">
            <v>Llinell 37</v>
          </cell>
          <cell r="C1153" t="str">
            <v/>
          </cell>
        </row>
        <row r="1154">
          <cell r="A1154" t="str">
            <v>Line 48</v>
          </cell>
          <cell r="B1154" t="str">
            <v>Llinell 48</v>
          </cell>
          <cell r="C1154" t="str">
            <v/>
          </cell>
        </row>
        <row r="1155">
          <cell r="A1155" t="str">
            <v>Line 38 + line 39</v>
          </cell>
          <cell r="B1155" t="str">
            <v>Llinell 38 + Llinell 39</v>
          </cell>
          <cell r="C1155" t="str">
            <v/>
          </cell>
        </row>
        <row r="1156">
          <cell r="A1156" t="str">
            <v>Line 49</v>
          </cell>
          <cell r="B1156" t="str">
            <v>Llinell 49</v>
          </cell>
          <cell r="C1156" t="str">
            <v/>
          </cell>
        </row>
        <row r="1157">
          <cell r="A1157" t="str">
            <v>Line 41 + line 42</v>
          </cell>
          <cell r="B1157" t="str">
            <v>Llinell 41 + Llinell 42</v>
          </cell>
          <cell r="C1157" t="str">
            <v/>
          </cell>
        </row>
        <row r="1158">
          <cell r="A1158" t="str">
            <v>Line 43</v>
          </cell>
          <cell r="B1158" t="str">
            <v>Llinell 43</v>
          </cell>
          <cell r="C1158" t="str">
            <v/>
          </cell>
        </row>
        <row r="1159">
          <cell r="A1159" t="str">
            <v>Line 44</v>
          </cell>
          <cell r="B1159" t="str">
            <v>Llinell 44</v>
          </cell>
          <cell r="C1159" t="str">
            <v/>
          </cell>
        </row>
        <row r="1160">
          <cell r="A1160" t="str">
            <v>Line 45</v>
          </cell>
          <cell r="B1160" t="str">
            <v>Llinell 45</v>
          </cell>
          <cell r="C1160" t="str">
            <v/>
          </cell>
        </row>
        <row r="1161">
          <cell r="A1161" t="str">
            <v>Line 46</v>
          </cell>
          <cell r="B1161" t="str">
            <v>Llinell 46</v>
          </cell>
          <cell r="C1161" t="str">
            <v/>
          </cell>
        </row>
        <row r="1162">
          <cell r="A1162" t="str">
            <v>Line 47</v>
          </cell>
          <cell r="B1162" t="str">
            <v>Llinell 47</v>
          </cell>
          <cell r="C1162" t="str">
            <v/>
          </cell>
        </row>
        <row r="1163">
          <cell r="A1163" t="str">
            <v>OK</v>
          </cell>
          <cell r="B1163" t="str">
            <v>iawn</v>
          </cell>
          <cell r="C1163" t="str">
            <v/>
          </cell>
        </row>
        <row r="1164">
          <cell r="A1164" t="str">
            <v>Environmental and Regulatory Services</v>
          </cell>
          <cell r="B1164" t="str">
            <v>gwasanaethau amgylcheddol a rheoleiddiol</v>
          </cell>
          <cell r="C1164" t="str">
            <v/>
          </cell>
        </row>
        <row r="1165">
          <cell r="A1165" t="str">
            <v>Fire and rescue services</v>
          </cell>
          <cell r="B1165" t="str">
            <v>Gwasanaethau tan ac schub </v>
          </cell>
          <cell r="C1165" t="str">
            <v/>
          </cell>
        </row>
        <row r="1166">
          <cell r="A1166" t="str">
            <v>Record as negative</v>
          </cell>
          <cell r="B1166" t="str">
            <v>Cofnodwch yn negyddol</v>
          </cell>
          <cell r="C1166" t="str">
            <v/>
          </cell>
        </row>
        <row r="1167">
          <cell r="A1167" t="str">
            <v>Employee costs </v>
          </cell>
          <cell r="B1167" t="str">
            <v>Costau gweithwyr</v>
          </cell>
          <cell r="C1167" t="str">
            <v/>
          </cell>
        </row>
        <row r="1168">
          <cell r="A1168" t="str">
            <v>Planning, development and court services</v>
          </cell>
          <cell r="B1168" t="str">
            <v>Cynllunio, datblygu a gwasanaethau llys</v>
          </cell>
          <cell r="C1168" t="str">
            <v/>
          </cell>
        </row>
        <row r="1169">
          <cell r="A1169" t="str">
            <v>Council fund housing services</v>
          </cell>
          <cell r="B1169" t="str">
            <v>Gwasanaethau tai cronfa'r cyngor</v>
          </cell>
          <cell r="C1169" t="str">
            <v/>
          </cell>
        </row>
        <row r="1170">
          <cell r="A1170" t="str">
            <v>Revenue expenditure summary</v>
          </cell>
          <cell r="B1170" t="str">
            <v>Crynodeb gwariant refeniw</v>
          </cell>
          <cell r="C1170" t="str">
            <v/>
          </cell>
        </row>
        <row r="1171">
          <cell r="A1171" t="str">
            <v>Provision for repayment of principal (before application of the commutation adjustment)</v>
          </cell>
          <cell r="B1171" t="str">
            <v>Darpariaeth ar gyfer ad-daliad y prifswm (cyn gosod yr addasiad cyfnewid)</v>
          </cell>
          <cell r="C1171" t="str">
            <v/>
          </cell>
        </row>
        <row r="1172">
          <cell r="A1172" t="str">
            <v>Commutation adjustment (enter as a negative any adjustment which reduces MRP and vice versa)</v>
          </cell>
          <cell r="B1172" t="str">
            <v>Addasiad cyfnewid (nodwch rhif negyddol ar gyfer unrhyw addasiad sy'n gostwng yr MRP ac i'r gwrthwyneb)</v>
          </cell>
          <cell r="C1172" t="str">
            <v/>
          </cell>
        </row>
        <row r="1173">
          <cell r="A1173" t="str">
            <v>Specific &amp; special govt grants</v>
          </cell>
          <cell r="B1173" t="str">
            <v>Grantiau penodol ac arbennig y llywodraeth</v>
          </cell>
          <cell r="C1173" t="str">
            <v/>
          </cell>
        </row>
        <row r="1174">
          <cell r="A1174" t="str">
            <v>(£K 3 decimals)</v>
          </cell>
          <cell r="B1174" t="str">
            <v>(£K i 3 lle degol)</v>
          </cell>
          <cell r="C1174" t="str">
            <v/>
          </cell>
        </row>
        <row r="1175">
          <cell r="A1175" t="str">
            <v>For information</v>
          </cell>
          <cell r="B1175" t="str">
            <v>Er gwybodaeth</v>
          </cell>
          <cell r="C1175" t="str">
            <v/>
          </cell>
        </row>
        <row r="1176">
          <cell r="A1176" t="str">
            <v>Unitary authorities only</v>
          </cell>
          <cell r="B1176" t="str">
            <v>Awdurdodau unedol yn unig</v>
          </cell>
          <cell r="C1176" t="str">
            <v/>
          </cell>
        </row>
        <row r="1177">
          <cell r="A1177" t="str">
            <v>Unitary and Fire authorities only</v>
          </cell>
          <cell r="B1177" t="str">
            <v>Awdurdodau unedol a thân yn unig</v>
          </cell>
          <cell r="C1177" t="str">
            <v/>
          </cell>
        </row>
        <row r="1178">
          <cell r="A1178" t="str">
            <v>Unitary and National Park authorities only</v>
          </cell>
          <cell r="B1178" t="str">
            <v>Awdurdodau unedol a Pharc Cenedlaethol yn unig</v>
          </cell>
          <cell r="C1178" t="str">
            <v/>
          </cell>
        </row>
        <row r="1179">
          <cell r="A1179" t="str">
            <v>OPCCs only</v>
          </cell>
          <cell r="B1179" t="str">
            <v>Swyddfeydd Comisiynydd Heddlu a Throsedd yn unig </v>
          </cell>
          <cell r="C1179" t="str">
            <v/>
          </cell>
        </row>
        <row r="1180">
          <cell r="A1180" t="str">
            <v>Unitary authorities and OPCCs only</v>
          </cell>
          <cell r="B1180" t="str">
            <v>Awdurdodau unedol  a Swyddfeydd Comisiynydd Heddlu a Throsedd yn unig</v>
          </cell>
          <cell r="C1180" t="str">
            <v/>
          </cell>
        </row>
        <row r="1181">
          <cell r="A1181" t="str">
            <v>select your authority</v>
          </cell>
          <cell r="B1181" t="str">
            <v>Dewiswch eich awdurdod</v>
          </cell>
          <cell r="C1181" t="str">
            <v/>
          </cell>
        </row>
        <row r="1182">
          <cell r="A1182" t="str">
            <v>Revenue Grants</v>
          </cell>
          <cell r="B1182" t="str">
            <v>Grantiau Refeniw</v>
          </cell>
          <cell r="C1182" t="str">
            <v/>
          </cell>
        </row>
        <row r="1183">
          <cell r="A1183" t="str">
            <v>Please note "other" lines - 198, 298 etc. are now automatically populated from the specification list at the bottom of the page.</v>
          </cell>
          <cell r="B1183" t="str">
            <v>Nodwch llinellau "eraill" -198, 298 ayb maent bellach yn cael eu poblogi yn awtomatig o'r rhestr ar waelod y dudalen.</v>
          </cell>
          <cell r="C1183" t="str">
            <v/>
          </cell>
        </row>
        <row r="1184">
          <cell r="A1184" t="str">
            <v>RG row</v>
          </cell>
          <cell r="B1184" t="str">
            <v>Rhes RG </v>
          </cell>
          <cell r="C1184" t="str">
            <v/>
          </cell>
        </row>
        <row r="1185">
          <cell r="A1185" t="str">
            <v>Details of grants</v>
          </cell>
          <cell r="B1185" t="str">
            <v>Manylion y grantiau</v>
          </cell>
          <cell r="C1185" t="str">
            <v/>
          </cell>
        </row>
        <row r="1186">
          <cell r="A1186" t="str">
            <v>Revenue grants</v>
          </cell>
          <cell r="B1186" t="str">
            <v>Grantiau refeniw</v>
          </cell>
          <cell r="C1186" t="str">
            <v/>
          </cell>
        </row>
        <row r="1187">
          <cell r="A1187" t="str">
            <v>Capital financing grants and capital element of PFI</v>
          </cell>
          <cell r="B1187" t="str">
            <v>Grantiau ariannu cyfalaf ac elfen gyfalaf y fenter cyllid preifat</v>
          </cell>
          <cell r="C1187" t="str">
            <v/>
          </cell>
        </row>
        <row r="1188">
          <cell r="A1188" t="str">
            <v>Current grants</v>
          </cell>
          <cell r="B1188" t="str">
            <v>Grantiau cyfredol</v>
          </cell>
          <cell r="C1188" t="str">
            <v/>
          </cell>
        </row>
        <row r="1189">
          <cell r="A1189" t="str">
            <v>Included in</v>
          </cell>
          <cell r="B1189" t="str">
            <v>Wedi’i cynnwys yn</v>
          </cell>
          <cell r="C1189" t="str">
            <v/>
          </cell>
        </row>
        <row r="1190">
          <cell r="A1190" t="str">
            <v>RO 2018-19</v>
          </cell>
          <cell r="B1190" t="str">
            <v>RO 2018-19</v>
          </cell>
          <cell r="C1190" t="str">
            <v/>
          </cell>
        </row>
        <row r="1191">
          <cell r="A1191" t="str">
            <v>5 x 60</v>
          </cell>
          <cell r="B1191" t="str">
            <v>5 x 60</v>
          </cell>
          <cell r="C1191" t="str">
            <v/>
          </cell>
        </row>
        <row r="1192">
          <cell r="A1192" t="str">
            <v>Communities First (education)</v>
          </cell>
          <cell r="B1192" t="str">
            <v>Cymunedau’n Gyntaf (Addysg)</v>
          </cell>
        </row>
        <row r="1193">
          <cell r="A1193" t="str">
            <v>Education Improvement Grant for Schools</v>
          </cell>
          <cell r="B1193" t="str">
            <v>Grant Gwella addysg ar gyfer ysgolion</v>
          </cell>
        </row>
        <row r="1194">
          <cell r="A1194" t="str">
            <v>Communities First (social services)</v>
          </cell>
          <cell r="B1194" t="str">
            <v>Cymunedau’n Gyntaf (gwasanaethau cymdeithasol)</v>
          </cell>
        </row>
        <row r="1195">
          <cell r="A1195" t="str">
            <v>Domestic Abuse Service Grant - DAC &amp; IDVA</v>
          </cell>
          <cell r="B1195" t="str">
            <v>Grant Gwasanaethau Cam-drin Domestig  - Cydlynwyr cam-drin domestig a chynghorwyr annibynnol ar drais domestig</v>
          </cell>
        </row>
        <row r="1196">
          <cell r="A1196" t="str">
            <v>Youth Crime Prevention Fund</v>
          </cell>
          <cell r="B1196" t="str">
            <v>Cronfa Atal Troseddu Ieuenctid </v>
          </cell>
        </row>
        <row r="1197">
          <cell r="A1197" t="str">
            <v>Delivering Transformation</v>
          </cell>
          <cell r="B1197" t="str">
            <v>Cyflwyno Trawsnewid</v>
          </cell>
        </row>
        <row r="1198">
          <cell r="A1198" t="str">
            <v>Out of School Childcare</v>
          </cell>
          <cell r="B1198" t="str">
            <v>Gofal plant tu allan i'r ysgol </v>
          </cell>
        </row>
        <row r="1199">
          <cell r="A1199" t="str">
            <v>Rent rebates granted to HRA tenants</v>
          </cell>
          <cell r="B1199" t="str">
            <v>Ad-daliadau rhent a roddwyd i denantiaid cyfrif refeniw tai</v>
          </cell>
        </row>
        <row r="1200">
          <cell r="A1200" t="str">
            <v>Other Home Office, Department for Constitutional Affairs and Unified Courts Administration (specify on last page)</v>
          </cell>
          <cell r="B1200" t="str">
            <v>Eraill o'r Swyddfa Gartref, yr Adran Materion Cyfansoddiadol a Gweinyddiaeth Llysoedd Unedig (nodwch ar dudalen olaf)</v>
          </cell>
        </row>
        <row r="1201">
          <cell r="A1201" t="str">
            <v>Total Home Office, Department for Constitutional Affairs and Unified Courts Administration</v>
          </cell>
          <cell r="B1201" t="str">
            <v>Cyfanswm y Swyddfa Gartref, yr Adran Materion Cyfansoddiadol a Gweinyddiaeth Llysoedd Unedig</v>
          </cell>
        </row>
        <row r="1202">
          <cell r="A1202" t="str">
            <v>Flood and Coastal Erosion Risk Management</v>
          </cell>
          <cell r="B1202" t="str">
            <v>Llifogydd ac erydu arfordirol</v>
          </cell>
        </row>
        <row r="1203">
          <cell r="A1203" t="str">
            <v>Land Reclamation S16</v>
          </cell>
          <cell r="B1203" t="str">
            <v>Adennill tir S16</v>
          </cell>
        </row>
        <row r="1204">
          <cell r="A1204" t="str">
            <v>Town Centre Partnerships</v>
          </cell>
          <cell r="B1204" t="str">
            <v>Partneriaethau Canol Tref</v>
          </cell>
        </row>
        <row r="1205">
          <cell r="A1205" t="str">
            <v>Youth Work Strategy Support Grant</v>
          </cell>
          <cell r="B1205" t="str">
            <v>Grant cymorth strategaeth gwaith ieuenctid</v>
          </cell>
        </row>
        <row r="1206">
          <cell r="A1206" t="str">
            <v>CT1</v>
          </cell>
        </row>
        <row r="1207">
          <cell r="A1207" t="str">
            <v>COUNCIL TAX DWELLINGS RETURN FOR</v>
          </cell>
          <cell r="B1207" t="str">
            <v>FFURFLEN ANHEDDAU'R DRETH GYNGOR AR GYFER</v>
          </cell>
        </row>
        <row r="1208">
          <cell r="A1208" t="str">
            <v>Please select your authority and if necessary, amend any incorrect details</v>
          </cell>
          <cell r="B1208" t="str">
            <v>Dewiswch eich awdurdod a cywirwch eich cyfeiriad os oes angen</v>
          </cell>
        </row>
        <row r="1209">
          <cell r="A1209" t="str">
            <v>please amend any incorrect contact details below:</v>
          </cell>
          <cell r="B1209" t="str">
            <v>Os oes ange,cywirwch enw a rhif ffôn ein cyswllt mewn achos ymholiadau:-</v>
          </cell>
        </row>
        <row r="1210">
          <cell r="A1210" t="str">
            <v>Name:</v>
          </cell>
          <cell r="B1210" t="str">
            <v>Enw:</v>
          </cell>
        </row>
        <row r="1211">
          <cell r="A1211" t="str">
            <v>E-mail (please enter N/A if unavailable):</v>
          </cell>
          <cell r="B1211" t="str">
            <v>E-bost (nodwch N/A os nad oes ar gael):</v>
          </cell>
        </row>
        <row r="1212">
          <cell r="A1212" t="str">
            <v>Telephone: STD code:</v>
          </cell>
          <cell r="B1212" t="str">
            <v>Ffôn: Côd STD:</v>
          </cell>
        </row>
        <row r="1213">
          <cell r="A1213" t="str">
            <v>Number and extension:</v>
          </cell>
          <cell r="B1213" t="str">
            <v>Rhif ac estyniad:</v>
          </cell>
        </row>
        <row r="1214">
          <cell r="A1214" t="str">
            <v>Authorities are required to calculate the council tax base for 2018-19 with reference to dwellings shown on the valuation list for the authority as at 31 October 2017 supplied to the authority under section 22B(7) of the Local Government Finance Act 1992.</v>
          </cell>
          <cell r="B1214" t="str">
            <v>Mae angen i awdurdodau gyfrifo'r sylfaen dreth gyngor ar gyfer 2018-19 drwy gyfeirio at yr anheddau a ddangosir ar restr brisio'r awdurdod ar gyfer 31 Hydref 2017 a gyflenwyd i'r awdurdod o dan adran 22B(7) o Ddeddf Cyllid Llywodraeth Leol 1992. </v>
          </cell>
        </row>
        <row r="1215">
          <cell r="A1215" t="str">
            <v>The figures should also take account of changes to the valuation list that appear likely to occur during 2018-19. </v>
          </cell>
          <cell r="B1215" t="str">
            <v>Dylai'r ffigurau hefyd gymryd i ystyriaeth newidiadau i'r rhestr brisio sy'n debygol o ddigwydd yn ystod 2018-19. </v>
          </cell>
        </row>
        <row r="1216">
          <cell r="A1216" t="str">
            <v>The information requested on this return must be submitted to the Welsh Government under section 68 of the Local Government Finance Act 1992.</v>
          </cell>
          <cell r="B1216" t="str">
            <v>Mae'n rhaid cyflwyno'r wybodaeth y gofynnir amdani ar y ffurflen hon i Cynulliad Llywodraeth Cymru o dan adran 68 o Ddeddf Cyllid Llywodraeth Leol 1992. </v>
          </cell>
        </row>
        <row r="1217">
          <cell r="A1217" t="str">
            <v>It is a Welsh Government audit requirement that all cells are completed.  Please ensure that all blank cells are populated with zeros, those that are not will be assumed to be zero.</v>
          </cell>
        </row>
        <row r="1218">
          <cell r="A1218" t="str">
            <v>Forms should be returned to the address below, according to the following timetable:</v>
          </cell>
          <cell r="B1218" t="str">
            <v>Dylir ddychwelyd ffurflenni i'r cyfeiriad isod, yn ôl yr amserlen canlynol</v>
          </cell>
        </row>
        <row r="1219">
          <cell r="A1219" t="str">
            <v>certified signed copy and spreadsheet                     </v>
          </cell>
          <cell r="B1219" t="str">
            <v>llofnodi copi ardystiedig a taenlen                 </v>
          </cell>
        </row>
        <row r="1220">
          <cell r="A1220" t="str">
            <v>Local Government Financial Statistics Unit</v>
          </cell>
        </row>
        <row r="1221">
          <cell r="A1221" t="str">
            <v>Welsh Government</v>
          </cell>
        </row>
        <row r="1222">
          <cell r="A1222" t="str">
            <v>CP2</v>
          </cell>
        </row>
        <row r="1223">
          <cell r="A1223" t="str">
            <v>Cathays Park</v>
          </cell>
        </row>
        <row r="1224">
          <cell r="A1224" t="str">
            <v>Cardiff</v>
          </cell>
        </row>
        <row r="1225">
          <cell r="A1225" t="str">
            <v>CF10 3NQ</v>
          </cell>
        </row>
        <row r="1226">
          <cell r="A1226" t="str">
            <v>Queries on completion of the form or spreadsheet should be sent to:</v>
          </cell>
          <cell r="B1226" t="str">
            <v>Dylid cyfeirio ymholiadau ynghylch cwblhau'r daenlen drwy ffôn neu e-bost,  fel a  ddangosir isod.</v>
          </cell>
        </row>
        <row r="1227">
          <cell r="A1227" t="str">
            <v>E-mail:</v>
          </cell>
          <cell r="B1227" t="str">
            <v>E-bost:</v>
          </cell>
        </row>
        <row r="1228">
          <cell r="A1228" t="str">
            <v>Telephone:</v>
          </cell>
          <cell r="B1228" t="str">
            <v>Ffôn:</v>
          </cell>
        </row>
        <row r="1229">
          <cell r="A1229" t="str">
            <v>Part A: Chargeable dwellings</v>
          </cell>
          <cell r="B1229" t="str">
            <v>Rhan A: Anheddau trethadwy</v>
          </cell>
        </row>
        <row r="1230">
          <cell r="A1230" t="str">
            <v>All chargeable dwellings</v>
          </cell>
          <cell r="B1230" t="str">
            <v>Holl anheddau trethadwy</v>
          </cell>
        </row>
        <row r="1231">
          <cell r="A1231" t="str">
            <v>Dwellings subject to disability reduction (included in line A1)</v>
          </cell>
          <cell r="B1231" t="str">
            <v>Anheddau sy'n derbyn gostyngiad anabledd ( sy'n gynwysedig yn llinell A1 )</v>
          </cell>
        </row>
        <row r="1232">
          <cell r="A1232" t="str">
            <v>Adjusted chargeable dwellings (taking into account disability reductions)</v>
          </cell>
          <cell r="B1232" t="str">
            <v>Cyfanswm yr anheddau trethadwy wedi'i addasu ( gan gymryd i ystyriaeth y gostyngiadau anabledd )</v>
          </cell>
        </row>
        <row r="1233">
          <cell r="A1233" t="str">
            <v>Part B: Adjusted chargeable dwellings  (see note 4)</v>
          </cell>
          <cell r="B1233" t="str">
            <v>Rhan B: Cyfanswm yr anheddau trethadwy wedi'i addasu ( gweler nodyn 4 )</v>
          </cell>
        </row>
        <row r="1234">
          <cell r="A1234" t="str">
            <v>Dwellings with no discount</v>
          </cell>
          <cell r="B1234" t="str">
            <v>Anheddau heb disgownt</v>
          </cell>
        </row>
        <row r="1235">
          <cell r="A1235" t="str">
            <v>Dwellings with a 25% discount</v>
          </cell>
          <cell r="B1235" t="str">
            <v>Anheddau â gostyngiad o 25%</v>
          </cell>
        </row>
        <row r="1236">
          <cell r="A1236" t="str">
            <v>Dwellings with a 50% discount</v>
          </cell>
          <cell r="B1236" t="str">
            <v>Anheddau â gostyngiad o 50%</v>
          </cell>
        </row>
        <row r="1237">
          <cell r="A1237" t="str">
            <v>Dwellings with a discount other than 25% or 50% (Part G line 11)</v>
          </cell>
          <cell r="B1237" t="str">
            <v>Anheddau â gostyngiad ar wahan i 25% neu 50% ( Rhan G, llinell 11 )</v>
          </cell>
        </row>
        <row r="1238">
          <cell r="A1238" t="str">
            <v>Total adjusted chargeable dwellings  (=B1+B2+B3+B3a=A3)</v>
          </cell>
          <cell r="B1238" t="str">
            <v>Cyfanswm yr anheddau trethadwy wedi'i addasu ( = B1 + B2 + B3 + B3a = A3 )</v>
          </cell>
        </row>
        <row r="1239">
          <cell r="A1239" t="str">
            <v>Total variable discounts  (=Part G line 12)</v>
          </cell>
          <cell r="B1239" t="str">
            <v>Holl disgowntiau newidiol ( =Rhan G, llinell 12 )</v>
          </cell>
        </row>
        <row r="1240">
          <cell r="A1240" t="str">
            <v>Validation check: B4 should equal A3 (failure = difference, pass =0)</v>
          </cell>
          <cell r="B1240" t="str">
            <v>Gwiriad dilysu: dylai B4 fod yn gyfartal ag A3</v>
          </cell>
        </row>
        <row r="1241">
          <cell r="A1241" t="str">
            <v>Part C: Calculation of discounted chargeable dwellings</v>
          </cell>
          <cell r="B1241" t="str">
            <v>Part C: Calculation of discounted chargeable dwellings</v>
          </cell>
        </row>
        <row r="1242">
          <cell r="A1242" t="str">
            <v>not used</v>
          </cell>
          <cell r="B1242" t="str">
            <v>allan o ddefnydd</v>
          </cell>
        </row>
        <row r="1243">
          <cell r="A1243" t="str">
            <v>Total discounted dwellings  (=A3-(B2x0.25-B3x0.5)-B5)  (see note 5) </v>
          </cell>
          <cell r="B1243" t="str">
            <v>Holl anheddau â disgownt  ( = A3- ( B2  x 0.25 - B3 x 0.5 ) - B5 )  ( gweler nodyn 5 ) </v>
          </cell>
        </row>
        <row r="1244">
          <cell r="A1244" t="str">
            <v>Ratio to band D</v>
          </cell>
          <cell r="B1244" t="str">
            <v>Cymhareb â band D</v>
          </cell>
        </row>
        <row r="1245">
          <cell r="A1245" t="str">
            <v>Band D equivalents  (=C2xC3)  (rounded to 2 decimal places)</v>
          </cell>
          <cell r="B1245" t="str">
            <v>Cyfwerthoedd Band D  ( = C2 x C3 )  ( wedi'u talgrynnu i ddau le degol )</v>
          </cell>
        </row>
        <row r="1246">
          <cell r="A1246" t="str">
            <v>Exempt dwellings Classes A to N and P to W 
(not included in sections A to C above) </v>
          </cell>
          <cell r="B1246" t="str">
            <v>Anheddau ag eithriadau Dosbarthiadau A i N a P i W 
( heb eu cynnwys yn adrannau A i C uchod )  ( gweler nodyn 6 )</v>
          </cell>
        </row>
        <row r="1247">
          <cell r="A1247" t="str">
            <v>Exempt dwellings Class O 
(not included in sections A to C above) </v>
          </cell>
          <cell r="B1247" t="str">
            <v>Anheddau ag eithriad dosbarth O 
( heb eu cynnwys yn adrannau A i C uchod ) ( gweler nodiadau 6 a 7 )</v>
          </cell>
        </row>
        <row r="1248">
          <cell r="A1248" t="str">
            <v>All dwellings in class A prescribed under Section 12 
(included in section B above)  (see note 8)</v>
          </cell>
          <cell r="B1248" t="str">
            <v>Holl anheddau dosbarth A sydd wedi'u pennu o dan Adran 12 (1) 
( wedi'u cynnwys yn adran B uchod ) ( gweler nodyn 8 )</v>
          </cell>
        </row>
        <row r="1249">
          <cell r="A1249" t="str">
            <v>Discount for each dwelling in prescribed class A 
(enter percentage applied)  (see note 9)</v>
          </cell>
          <cell r="B1249" t="str">
            <v>Holl anheddau dosbarth B sydd wedi'u pennu o dan Adran 12 (1) 
( wedi'u cynnwys yn rhan B uchod ) ( gweler nodyn 8 )</v>
          </cell>
        </row>
        <row r="1250">
          <cell r="A1250" t="str">
            <v>All dwellings in class B prescribed under Section 12 
(included in section B above)  (see note 8)</v>
          </cell>
          <cell r="B1250" t="str">
            <v>Disgownt i bob annedd wedi'u pennu i ddosbarth B 
( nodwch y canran cymhwysol ) ( gweler nodyn 9 )</v>
          </cell>
        </row>
        <row r="1251">
          <cell r="A1251" t="str">
            <v>Discount for each dwelling in prescribed class B  
(enter percentage applied)  (see note 9)</v>
          </cell>
          <cell r="B1251" t="str">
            <v>Holl anheddau dosbarth C sydd wedi'u pennu o dan Adran 12 (1) 
( wedi'u cynnwys yn rhan B uchod ) ( gweler nodyn 8 )</v>
          </cell>
        </row>
        <row r="1252">
          <cell r="A1252" t="str">
            <v>All dwellings in class C prescribed under Section 12 
(included in section B above)  (see note 8)</v>
          </cell>
          <cell r="B1252" t="str">
            <v>Disgownt i bob annedd wedi'u pennu i ddosbarth C 
( nodwch y canran cymhwysol ) ( gweler nodyn 9 )</v>
          </cell>
        </row>
        <row r="1253">
          <cell r="A1253" t="str">
            <v>Discount for each dwelling in prescribed class C  
(enter percentage applied)  (see note 9)</v>
          </cell>
          <cell r="B1253" t="str">
            <v>Disgownt i bob annedd wedi'u pennu i ddosbarth A 
( nodwch y canran cymhwysol ) ( gweler nodyn 9 )</v>
          </cell>
        </row>
        <row r="1254">
          <cell r="A1254" t="str">
            <v>Validation check: D4=0, or between 0% and 50%</v>
          </cell>
          <cell r="B1254" t="str">
            <v>Gwiriad dilysu: D4=0, neu rhwng 0% a 50%</v>
          </cell>
        </row>
        <row r="1255">
          <cell r="A1255" t="str">
            <v>Validation check: D6=0, or between 0% and 50%</v>
          </cell>
          <cell r="B1255" t="str">
            <v>Gwiriad dilysu: D4=0, neu rhwng 0% a 50%</v>
          </cell>
        </row>
        <row r="1256">
          <cell r="A1256" t="str">
            <v>Validation check: D8=0, or between 0% and 50%</v>
          </cell>
          <cell r="B1256" t="str">
            <v>Gwiriad dilysu: D4=0, neu rhwng 0% a 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2"/>
  <sheetViews>
    <sheetView showRowColHeaders="0" tabSelected="1" zoomScalePageLayoutView="0" workbookViewId="0" topLeftCell="A2">
      <selection activeCell="B2" sqref="B2"/>
    </sheetView>
  </sheetViews>
  <sheetFormatPr defaultColWidth="0" defaultRowHeight="0" customHeight="1" zeroHeight="1"/>
  <cols>
    <col min="1" max="1" width="12.4453125" style="257" customWidth="1"/>
    <col min="2" max="2" width="2.21484375" style="103" customWidth="1"/>
    <col min="3" max="3" width="8.6640625" style="103" customWidth="1"/>
    <col min="4" max="4" width="8.99609375" style="103" customWidth="1"/>
    <col min="5" max="5" width="9.10546875" style="103" customWidth="1"/>
    <col min="6" max="6" width="7.77734375" style="103" customWidth="1"/>
    <col min="7" max="7" width="8.4453125" style="103" customWidth="1"/>
    <col min="8" max="8" width="8.88671875" style="103" hidden="1" customWidth="1"/>
    <col min="9" max="9" width="2.77734375" style="103" customWidth="1"/>
    <col min="10" max="10" width="7.99609375" style="103" customWidth="1"/>
    <col min="11" max="11" width="8.77734375" style="103" customWidth="1"/>
    <col min="12" max="12" width="16.99609375" style="103" customWidth="1"/>
    <col min="13" max="13" width="2.77734375" style="103" customWidth="1"/>
    <col min="14" max="14" width="2.88671875" style="103" customWidth="1"/>
    <col min="15" max="15" width="11.77734375" style="103" customWidth="1"/>
    <col min="16" max="21" width="7.99609375" style="104" hidden="1" customWidth="1"/>
    <col min="22" max="16384" width="9.21484375" style="103" hidden="1" customWidth="1"/>
  </cols>
  <sheetData>
    <row r="1" spans="16:21" s="256" customFormat="1" ht="15" customHeight="1">
      <c r="P1" s="315">
        <v>202021</v>
      </c>
      <c r="Q1" s="104"/>
      <c r="R1" s="104"/>
      <c r="S1" s="104"/>
      <c r="T1" s="104"/>
      <c r="U1" s="104"/>
    </row>
    <row r="2" spans="1:15" ht="22.5" customHeight="1">
      <c r="A2" s="256"/>
      <c r="B2" s="308"/>
      <c r="C2" s="308" t="str">
        <f>Language!D3</f>
        <v>Non-domestic rates final contributions return 2020-21</v>
      </c>
      <c r="D2" s="185"/>
      <c r="E2" s="185"/>
      <c r="F2" s="185"/>
      <c r="G2" s="185"/>
      <c r="H2" s="185"/>
      <c r="I2" s="185"/>
      <c r="J2" s="185"/>
      <c r="K2" s="185"/>
      <c r="L2" s="186" t="str">
        <f>"NDR3"</f>
        <v>NDR3</v>
      </c>
      <c r="M2" s="187"/>
      <c r="N2" s="412" t="s">
        <v>3233</v>
      </c>
      <c r="O2" s="256"/>
    </row>
    <row r="3" spans="1:15" ht="15" customHeight="1">
      <c r="A3" s="256"/>
      <c r="B3" s="301"/>
      <c r="C3" s="300"/>
      <c r="D3" s="300"/>
      <c r="E3" s="300"/>
      <c r="F3" s="300"/>
      <c r="G3" s="300"/>
      <c r="H3" s="300"/>
      <c r="I3" s="300"/>
      <c r="J3" s="300"/>
      <c r="K3" s="300"/>
      <c r="L3" s="300"/>
      <c r="M3" s="300"/>
      <c r="N3" s="299"/>
      <c r="O3" s="256"/>
    </row>
    <row r="4" spans="1:15" ht="15" customHeight="1">
      <c r="A4" s="256"/>
      <c r="B4" s="268"/>
      <c r="C4" s="262"/>
      <c r="D4" s="262"/>
      <c r="E4" s="262"/>
      <c r="F4" s="262"/>
      <c r="G4" s="262"/>
      <c r="H4" s="262"/>
      <c r="I4" s="262"/>
      <c r="J4" s="262"/>
      <c r="K4" s="262"/>
      <c r="L4" s="262"/>
      <c r="M4" s="262"/>
      <c r="N4" s="261"/>
      <c r="O4" s="256"/>
    </row>
    <row r="5" spans="1:15" ht="15" customHeight="1">
      <c r="A5" s="256"/>
      <c r="B5" s="268"/>
      <c r="C5" s="262"/>
      <c r="D5" s="262"/>
      <c r="E5" s="262"/>
      <c r="F5" s="262"/>
      <c r="G5" s="262"/>
      <c r="H5" s="262"/>
      <c r="I5" s="262"/>
      <c r="J5" s="262"/>
      <c r="K5" s="262"/>
      <c r="L5" s="290" t="str">
        <f>Language!D5</f>
        <v>Billing Authorities only</v>
      </c>
      <c r="M5" s="262"/>
      <c r="N5" s="261"/>
      <c r="O5" s="256"/>
    </row>
    <row r="6" spans="1:17" ht="15">
      <c r="A6" s="256"/>
      <c r="B6" s="268"/>
      <c r="C6" s="262"/>
      <c r="D6" s="262"/>
      <c r="E6" s="262"/>
      <c r="F6" s="262"/>
      <c r="G6" s="262"/>
      <c r="H6" s="262"/>
      <c r="I6" s="262"/>
      <c r="J6" s="262"/>
      <c r="K6" s="262"/>
      <c r="L6" s="262"/>
      <c r="M6" s="262"/>
      <c r="N6" s="261"/>
      <c r="O6" s="256"/>
      <c r="P6" s="104">
        <v>1</v>
      </c>
      <c r="Q6" s="319">
        <v>1</v>
      </c>
    </row>
    <row r="7" spans="1:15" ht="15">
      <c r="A7" s="256"/>
      <c r="B7" s="268"/>
      <c r="C7" s="262"/>
      <c r="D7" s="262"/>
      <c r="E7" s="262"/>
      <c r="F7" s="262"/>
      <c r="G7" s="262"/>
      <c r="H7" s="262"/>
      <c r="I7" s="262"/>
      <c r="J7" s="262"/>
      <c r="K7" s="262"/>
      <c r="L7" s="262"/>
      <c r="M7" s="262"/>
      <c r="N7" s="261"/>
      <c r="O7" s="256"/>
    </row>
    <row r="8" spans="1:20" ht="30" customHeight="1">
      <c r="A8" s="256"/>
      <c r="B8" s="268"/>
      <c r="C8" s="262" t="s">
        <v>989</v>
      </c>
      <c r="D8" s="262"/>
      <c r="E8" s="262"/>
      <c r="F8" s="262"/>
      <c r="G8" s="262"/>
      <c r="H8" s="262"/>
      <c r="I8" s="262"/>
      <c r="J8" s="262"/>
      <c r="K8" s="262"/>
      <c r="L8" s="262"/>
      <c r="M8" s="262"/>
      <c r="N8" s="261"/>
      <c r="O8" s="256"/>
      <c r="Q8" s="108">
        <v>2</v>
      </c>
      <c r="R8" s="316" t="s">
        <v>988</v>
      </c>
      <c r="S8" s="108"/>
      <c r="T8" s="108"/>
    </row>
    <row r="9" spans="1:20" ht="8.25" customHeight="1">
      <c r="A9" s="256"/>
      <c r="B9" s="268"/>
      <c r="C9" s="262"/>
      <c r="D9" s="262"/>
      <c r="E9" s="262"/>
      <c r="F9" s="262"/>
      <c r="G9" s="262"/>
      <c r="H9" s="262"/>
      <c r="I9" s="262"/>
      <c r="J9" s="262"/>
      <c r="K9" s="262"/>
      <c r="L9" s="262"/>
      <c r="M9" s="262"/>
      <c r="N9" s="261"/>
      <c r="O9" s="256"/>
      <c r="Q9" s="108" t="str">
        <f>IF(Q8=1,"Cym",IF(Q8=2,"Eng"))</f>
        <v>Eng</v>
      </c>
      <c r="R9" s="317" t="s">
        <v>987</v>
      </c>
      <c r="S9" s="108"/>
      <c r="T9" s="108"/>
    </row>
    <row r="10" spans="1:15" ht="27.75" customHeight="1">
      <c r="A10" s="256"/>
      <c r="B10" s="268"/>
      <c r="C10" s="298" t="str">
        <f>Language!D4</f>
        <v>                                                 Please select the type of return:</v>
      </c>
      <c r="D10" s="297"/>
      <c r="E10" s="296"/>
      <c r="F10" s="296"/>
      <c r="G10" s="296"/>
      <c r="H10" s="296"/>
      <c r="I10" s="296"/>
      <c r="J10" s="304"/>
      <c r="K10" s="262"/>
      <c r="L10" s="262"/>
      <c r="M10" s="262"/>
      <c r="N10" s="261"/>
      <c r="O10" s="256"/>
    </row>
    <row r="11" spans="1:15" ht="27.75" customHeight="1" thickBot="1">
      <c r="A11" s="256"/>
      <c r="B11" s="268"/>
      <c r="C11" s="298" t="str">
        <f>Language!D6</f>
        <v>Please amend the details for your authority below if necessary:</v>
      </c>
      <c r="D11" s="297"/>
      <c r="E11" s="296"/>
      <c r="F11" s="296"/>
      <c r="G11" s="296"/>
      <c r="H11" s="296"/>
      <c r="I11" s="296"/>
      <c r="J11" s="262"/>
      <c r="K11" s="262"/>
      <c r="L11" s="262"/>
      <c r="M11" s="262"/>
      <c r="N11" s="261"/>
      <c r="O11" s="256"/>
    </row>
    <row r="12" spans="1:15" ht="15" customHeight="1">
      <c r="A12" s="256"/>
      <c r="B12" s="268"/>
      <c r="C12" s="324">
        <f>IF(UANumber=0,"",VLOOKUP(UANumber,Add_1,3,FALSE))</f>
      </c>
      <c r="D12" s="325"/>
      <c r="E12" s="325"/>
      <c r="F12" s="325"/>
      <c r="G12" s="325"/>
      <c r="H12" s="325"/>
      <c r="I12" s="326"/>
      <c r="J12" s="262"/>
      <c r="K12" s="262"/>
      <c r="L12" s="262"/>
      <c r="M12" s="290"/>
      <c r="N12" s="261"/>
      <c r="O12" s="256"/>
    </row>
    <row r="13" spans="1:15" ht="15">
      <c r="A13" s="256"/>
      <c r="B13" s="268"/>
      <c r="C13" s="327">
        <f>IF(UANumber=0,"",VLOOKUP(UANumber,Add_1,2,FALSE))</f>
      </c>
      <c r="D13" s="262"/>
      <c r="E13" s="262"/>
      <c r="F13" s="262"/>
      <c r="G13" s="262"/>
      <c r="H13" s="262"/>
      <c r="I13" s="328"/>
      <c r="J13" s="262"/>
      <c r="K13" s="262"/>
      <c r="L13" s="262"/>
      <c r="M13" s="290"/>
      <c r="N13" s="261"/>
      <c r="O13" s="256"/>
    </row>
    <row r="14" spans="1:17" ht="18" customHeight="1">
      <c r="A14" s="256"/>
      <c r="B14" s="268"/>
      <c r="C14" s="327">
        <f>IF(UANumber=0,"",VLOOKUP(UANumber,Add_1,4,FALSE))</f>
      </c>
      <c r="D14" s="262"/>
      <c r="E14" s="262"/>
      <c r="F14" s="262"/>
      <c r="G14" s="262"/>
      <c r="H14" s="262"/>
      <c r="I14" s="328"/>
      <c r="J14" s="262"/>
      <c r="K14" s="262"/>
      <c r="L14" s="262"/>
      <c r="M14" s="290"/>
      <c r="N14" s="261"/>
      <c r="O14" s="256"/>
      <c r="Q14" s="104">
        <f>+Transfer!H6</f>
        <v>1</v>
      </c>
    </row>
    <row r="15" spans="1:17" ht="15">
      <c r="A15" s="256"/>
      <c r="B15" s="268"/>
      <c r="C15" s="327">
        <f>IF(UANumber=0,"",VLOOKUP(UANumber,Add_1,5,FALSE))</f>
      </c>
      <c r="D15" s="262"/>
      <c r="E15" s="262"/>
      <c r="F15" s="262"/>
      <c r="G15" s="262"/>
      <c r="H15" s="262"/>
      <c r="I15" s="328"/>
      <c r="J15" s="262"/>
      <c r="K15" s="262"/>
      <c r="L15" s="262"/>
      <c r="M15" s="290"/>
      <c r="N15" s="261"/>
      <c r="O15" s="256"/>
      <c r="Q15" s="108"/>
    </row>
    <row r="16" spans="1:17" ht="15">
      <c r="A16" s="256"/>
      <c r="B16" s="268"/>
      <c r="C16" s="327">
        <f>IF(UANumber=0,"",VLOOKUP(UANumber,Add_1,6,FALSE))</f>
      </c>
      <c r="D16" s="262"/>
      <c r="E16" s="262"/>
      <c r="F16" s="262"/>
      <c r="G16" s="262"/>
      <c r="H16" s="262"/>
      <c r="I16" s="328"/>
      <c r="J16" s="262"/>
      <c r="K16" s="262"/>
      <c r="L16" s="262"/>
      <c r="M16" s="290"/>
      <c r="N16" s="261"/>
      <c r="O16" s="256"/>
      <c r="Q16" s="108"/>
    </row>
    <row r="17" spans="1:17" ht="15">
      <c r="A17" s="256"/>
      <c r="B17" s="268"/>
      <c r="C17" s="327">
        <f>IF(UANumber=0,"",VLOOKUP(UANumber,Add_1,7,FALSE))</f>
      </c>
      <c r="D17" s="262"/>
      <c r="E17" s="262"/>
      <c r="F17" s="262"/>
      <c r="G17" s="262"/>
      <c r="H17" s="262"/>
      <c r="I17" s="328"/>
      <c r="J17" s="262"/>
      <c r="K17" s="262" t="s">
        <v>1033</v>
      </c>
      <c r="L17" s="262"/>
      <c r="M17" s="290"/>
      <c r="N17" s="261"/>
      <c r="O17" s="256"/>
      <c r="Q17"/>
    </row>
    <row r="18" spans="1:15" ht="15">
      <c r="A18" s="256"/>
      <c r="B18" s="268"/>
      <c r="C18" s="327">
        <f>IF(UANumber=0,"",VLOOKUP(UANumber,Add_1,8,FALSE))</f>
      </c>
      <c r="D18" s="262"/>
      <c r="E18" s="262"/>
      <c r="F18" s="262"/>
      <c r="G18" s="262"/>
      <c r="H18" s="262"/>
      <c r="I18" s="328"/>
      <c r="J18" s="262"/>
      <c r="K18" s="262"/>
      <c r="L18" s="262"/>
      <c r="M18" s="290"/>
      <c r="N18" s="261"/>
      <c r="O18" s="256"/>
    </row>
    <row r="19" spans="1:15" ht="15" customHeight="1" thickBot="1">
      <c r="A19" s="256"/>
      <c r="B19" s="268"/>
      <c r="C19" s="329"/>
      <c r="D19" s="330"/>
      <c r="E19" s="330"/>
      <c r="F19" s="330"/>
      <c r="G19" s="330"/>
      <c r="H19" s="330"/>
      <c r="I19" s="331"/>
      <c r="J19" s="262"/>
      <c r="K19" s="262"/>
      <c r="L19" s="262"/>
      <c r="M19" s="290"/>
      <c r="N19" s="261"/>
      <c r="O19" s="256"/>
    </row>
    <row r="20" spans="1:15" ht="15" customHeight="1">
      <c r="A20" s="256"/>
      <c r="B20" s="268"/>
      <c r="C20" s="305"/>
      <c r="D20" s="295"/>
      <c r="E20" s="294"/>
      <c r="F20" s="293"/>
      <c r="G20" s="292"/>
      <c r="H20" s="292"/>
      <c r="I20" s="291"/>
      <c r="J20" s="262"/>
      <c r="K20" s="262"/>
      <c r="L20" s="262"/>
      <c r="M20" s="290"/>
      <c r="N20" s="261"/>
      <c r="O20" s="256"/>
    </row>
    <row r="21" spans="1:15" ht="14.25" customHeight="1">
      <c r="A21" s="256"/>
      <c r="B21" s="268"/>
      <c r="C21" s="291"/>
      <c r="D21" s="295"/>
      <c r="E21" s="294"/>
      <c r="F21" s="293"/>
      <c r="G21" s="292"/>
      <c r="H21" s="292"/>
      <c r="I21" s="292"/>
      <c r="J21" s="262"/>
      <c r="K21" s="262"/>
      <c r="L21" s="262"/>
      <c r="M21" s="290"/>
      <c r="N21" s="261"/>
      <c r="O21" s="256"/>
    </row>
    <row r="22" spans="1:15" ht="29.25" customHeight="1">
      <c r="A22" s="256"/>
      <c r="B22" s="268"/>
      <c r="C22" s="416" t="str">
        <f>Language!D7</f>
        <v>Please give the name and telephone number of the person who we may contact in case of queries:-</v>
      </c>
      <c r="D22" s="417"/>
      <c r="E22" s="417"/>
      <c r="F22" s="417"/>
      <c r="G22" s="417"/>
      <c r="H22" s="417"/>
      <c r="I22" s="417"/>
      <c r="J22" s="417"/>
      <c r="K22" s="417"/>
      <c r="L22" s="417"/>
      <c r="M22" s="417"/>
      <c r="N22" s="261"/>
      <c r="O22" s="256"/>
    </row>
    <row r="23" spans="1:15" ht="24.75" customHeight="1">
      <c r="A23" s="256"/>
      <c r="B23" s="268"/>
      <c r="C23" s="284" t="str">
        <f>Language!D8</f>
        <v>Name:</v>
      </c>
      <c r="D23" s="288">
        <f>IF(UANumber=0,"",VLOOKUP(UANumber,Add_1,9,FALSE))</f>
      </c>
      <c r="E23" s="289"/>
      <c r="F23" s="289"/>
      <c r="G23" s="279"/>
      <c r="H23" s="279"/>
      <c r="I23" s="279"/>
      <c r="J23" s="279"/>
      <c r="K23" s="262"/>
      <c r="L23" s="262"/>
      <c r="M23" s="262"/>
      <c r="N23" s="261"/>
      <c r="O23" s="256"/>
    </row>
    <row r="24" spans="1:15" ht="24.75" customHeight="1">
      <c r="A24" s="256"/>
      <c r="B24" s="268"/>
      <c r="C24" s="284" t="str">
        <f>Language!D9</f>
        <v>E-mail:</v>
      </c>
      <c r="D24" s="288">
        <f>IF(UANumber=0,"",VLOOKUP(UANumber,Add_1,12,FALSE))</f>
      </c>
      <c r="E24" s="287"/>
      <c r="F24" s="287"/>
      <c r="G24" s="286"/>
      <c r="H24" s="279"/>
      <c r="I24" s="279"/>
      <c r="J24" s="279"/>
      <c r="K24" s="279"/>
      <c r="L24" s="285"/>
      <c r="M24" s="262"/>
      <c r="N24" s="261"/>
      <c r="O24" s="256"/>
    </row>
    <row r="25" spans="1:16" ht="24.75" customHeight="1">
      <c r="A25" s="256"/>
      <c r="B25" s="268"/>
      <c r="C25" s="284" t="str">
        <f>Language!D10</f>
        <v>Telephone:</v>
      </c>
      <c r="D25" s="284"/>
      <c r="E25" s="281" t="str">
        <f>Language!D11</f>
        <v>STD code</v>
      </c>
      <c r="F25" s="280">
        <f>IF(UANumber=0,"",VLOOKUP(UANumber,Add_1,10,FALSE))</f>
      </c>
      <c r="G25" s="262"/>
      <c r="H25" s="283"/>
      <c r="I25" s="282"/>
      <c r="J25" s="281" t="str">
        <f>Language!D12</f>
        <v>Number and extension:</v>
      </c>
      <c r="K25" s="280">
        <f>IF(UANumber=0,"",VLOOKUP(UANumber,Add_1,11,FALSE))</f>
      </c>
      <c r="L25" s="279"/>
      <c r="M25" s="262"/>
      <c r="N25" s="261"/>
      <c r="O25" s="256"/>
      <c r="P25" s="318"/>
    </row>
    <row r="26" spans="1:15" ht="14.25" customHeight="1">
      <c r="A26" s="256"/>
      <c r="B26" s="268"/>
      <c r="C26" s="262"/>
      <c r="D26" s="278"/>
      <c r="E26" s="275"/>
      <c r="F26" s="275"/>
      <c r="G26" s="275"/>
      <c r="H26" s="275"/>
      <c r="I26" s="275"/>
      <c r="J26" s="275"/>
      <c r="K26" s="275"/>
      <c r="L26" s="262"/>
      <c r="M26" s="262"/>
      <c r="N26" s="261"/>
      <c r="O26" s="256"/>
    </row>
    <row r="27" spans="1:15" ht="11.25" customHeight="1">
      <c r="A27" s="256"/>
      <c r="B27" s="302"/>
      <c r="C27" s="414" t="str">
        <f>Language!D13</f>
        <v>The information on this form must be submitted to the Welsh Government under Schedule 8 of the Local Government Finance Act 1988</v>
      </c>
      <c r="D27" s="414"/>
      <c r="E27" s="414"/>
      <c r="F27" s="414"/>
      <c r="G27" s="414"/>
      <c r="H27" s="414"/>
      <c r="I27" s="414"/>
      <c r="J27" s="414"/>
      <c r="K27" s="414"/>
      <c r="L27" s="414"/>
      <c r="M27" s="414"/>
      <c r="N27" s="303"/>
      <c r="O27" s="256"/>
    </row>
    <row r="28" spans="1:15" ht="15" customHeight="1">
      <c r="A28" s="256"/>
      <c r="B28" s="302"/>
      <c r="C28" s="414"/>
      <c r="D28" s="414"/>
      <c r="E28" s="414"/>
      <c r="F28" s="414"/>
      <c r="G28" s="414"/>
      <c r="H28" s="414"/>
      <c r="I28" s="414"/>
      <c r="J28" s="414"/>
      <c r="K28" s="414"/>
      <c r="L28" s="414"/>
      <c r="M28" s="414"/>
      <c r="N28" s="303"/>
      <c r="O28" s="256"/>
    </row>
    <row r="29" spans="1:15" ht="15">
      <c r="A29" s="256"/>
      <c r="B29" s="302"/>
      <c r="C29" s="414"/>
      <c r="D29" s="414"/>
      <c r="E29" s="414"/>
      <c r="F29" s="414"/>
      <c r="G29" s="414"/>
      <c r="H29" s="414"/>
      <c r="I29" s="414"/>
      <c r="J29" s="414"/>
      <c r="K29" s="414"/>
      <c r="L29" s="414"/>
      <c r="M29" s="414"/>
      <c r="N29" s="303"/>
      <c r="O29" s="256"/>
    </row>
    <row r="30" spans="1:15" ht="15">
      <c r="A30" s="256"/>
      <c r="B30" s="302"/>
      <c r="C30" s="414"/>
      <c r="D30" s="414"/>
      <c r="E30" s="414"/>
      <c r="F30" s="414"/>
      <c r="G30" s="414"/>
      <c r="H30" s="414"/>
      <c r="I30" s="414"/>
      <c r="J30" s="414"/>
      <c r="K30" s="414"/>
      <c r="L30" s="414"/>
      <c r="M30" s="414"/>
      <c r="N30" s="303"/>
      <c r="O30" s="256"/>
    </row>
    <row r="31" spans="1:15" ht="87" customHeight="1">
      <c r="A31" s="256"/>
      <c r="B31" s="302"/>
      <c r="C31" s="415" t="str">
        <f>Language!D14</f>
        <v>An electronic copy of the spreadsheet and a signed scanned PDF version must be returned via email  to the Welsh Government by 28 May 2021. A signed copy of the form must be passed to the auditor appointed by Audit Wales with a request that the certified scanned PDF be emailed to the Welsh Government by 19 November 2021.</v>
      </c>
      <c r="D31" s="415"/>
      <c r="E31" s="415"/>
      <c r="F31" s="415"/>
      <c r="G31" s="415"/>
      <c r="H31" s="415"/>
      <c r="I31" s="415"/>
      <c r="J31" s="415"/>
      <c r="K31" s="415"/>
      <c r="L31" s="415"/>
      <c r="M31" s="415"/>
      <c r="N31" s="303"/>
      <c r="O31" s="256"/>
    </row>
    <row r="32" spans="1:15" ht="15" customHeight="1">
      <c r="A32" s="256"/>
      <c r="B32" s="268"/>
      <c r="C32" s="418" t="str">
        <f>Language!D15</f>
        <v>Please email a completed spreadsheet to: </v>
      </c>
      <c r="D32" s="418"/>
      <c r="E32" s="418"/>
      <c r="F32" s="418"/>
      <c r="G32" s="418"/>
      <c r="H32" s="418"/>
      <c r="I32" s="418"/>
      <c r="J32" s="418"/>
      <c r="K32" s="418"/>
      <c r="L32" s="418"/>
      <c r="M32" s="418"/>
      <c r="N32" s="261"/>
      <c r="O32" s="256"/>
    </row>
    <row r="33" spans="1:15" ht="3.75" customHeight="1">
      <c r="A33" s="256"/>
      <c r="B33" s="268"/>
      <c r="C33" s="277"/>
      <c r="D33" s="277"/>
      <c r="E33" s="277"/>
      <c r="F33" s="277"/>
      <c r="G33" s="277"/>
      <c r="H33" s="277"/>
      <c r="I33" s="277"/>
      <c r="J33" s="277"/>
      <c r="K33" s="277"/>
      <c r="L33" s="277"/>
      <c r="M33" s="277"/>
      <c r="N33" s="276"/>
      <c r="O33" s="256"/>
    </row>
    <row r="34" spans="1:15" ht="13.5" customHeight="1">
      <c r="A34" s="256"/>
      <c r="B34" s="268"/>
      <c r="C34" s="277"/>
      <c r="D34" s="277"/>
      <c r="E34" s="277"/>
      <c r="F34" s="419" t="str">
        <f>Language!D16</f>
        <v>ndrformsinbox@gov.wales</v>
      </c>
      <c r="G34" s="419"/>
      <c r="H34" s="419"/>
      <c r="I34" s="419"/>
      <c r="J34" s="419"/>
      <c r="K34" s="277"/>
      <c r="L34" s="277"/>
      <c r="M34" s="277"/>
      <c r="N34" s="276"/>
      <c r="O34" s="256"/>
    </row>
    <row r="35" spans="1:15" ht="19.5" customHeight="1">
      <c r="A35" s="256"/>
      <c r="B35" s="268"/>
      <c r="C35" s="277"/>
      <c r="D35" s="277"/>
      <c r="E35" s="277"/>
      <c r="F35" s="277"/>
      <c r="G35" s="277"/>
      <c r="H35" s="277"/>
      <c r="I35" s="277"/>
      <c r="J35" s="277"/>
      <c r="K35" s="277"/>
      <c r="L35" s="277"/>
      <c r="M35" s="277"/>
      <c r="N35" s="276"/>
      <c r="O35" s="256"/>
    </row>
    <row r="36" spans="1:15" ht="14.25" customHeight="1">
      <c r="A36" s="256"/>
      <c r="B36" s="268"/>
      <c r="C36" s="413" t="str">
        <f>Language!D17</f>
        <v>PLEASE ENSURE THAT ALL BLANK CELLS ARE POPULATED WITH ZEROS.
Please send any queries on completing the form or spreadsheet to Paul Olsen via e-mail or telephone as directed below.</v>
      </c>
      <c r="D36" s="413"/>
      <c r="E36" s="413"/>
      <c r="F36" s="413"/>
      <c r="G36" s="413"/>
      <c r="H36" s="413"/>
      <c r="I36" s="413"/>
      <c r="J36" s="413"/>
      <c r="K36" s="413"/>
      <c r="L36" s="413"/>
      <c r="M36" s="277"/>
      <c r="N36" s="276"/>
      <c r="O36" s="256"/>
    </row>
    <row r="37" spans="1:15" ht="15">
      <c r="A37" s="256"/>
      <c r="B37" s="268"/>
      <c r="C37" s="413"/>
      <c r="D37" s="413"/>
      <c r="E37" s="413"/>
      <c r="F37" s="413"/>
      <c r="G37" s="413"/>
      <c r="H37" s="413"/>
      <c r="I37" s="413"/>
      <c r="J37" s="413"/>
      <c r="K37" s="413"/>
      <c r="L37" s="413"/>
      <c r="M37" s="277"/>
      <c r="N37" s="276"/>
      <c r="O37" s="256"/>
    </row>
    <row r="38" spans="1:15" ht="15">
      <c r="A38" s="256"/>
      <c r="B38" s="268"/>
      <c r="C38" s="413"/>
      <c r="D38" s="413"/>
      <c r="E38" s="413"/>
      <c r="F38" s="413"/>
      <c r="G38" s="413"/>
      <c r="H38" s="413"/>
      <c r="I38" s="413"/>
      <c r="J38" s="413"/>
      <c r="K38" s="413"/>
      <c r="L38" s="413"/>
      <c r="M38" s="277"/>
      <c r="N38" s="276"/>
      <c r="O38" s="256"/>
    </row>
    <row r="39" spans="1:15" ht="15">
      <c r="A39" s="256"/>
      <c r="B39" s="268"/>
      <c r="C39" s="413"/>
      <c r="D39" s="413"/>
      <c r="E39" s="413"/>
      <c r="F39" s="413"/>
      <c r="G39" s="413"/>
      <c r="H39" s="413"/>
      <c r="I39" s="413"/>
      <c r="J39" s="413"/>
      <c r="K39" s="413"/>
      <c r="L39" s="413"/>
      <c r="M39" s="277"/>
      <c r="N39" s="276"/>
      <c r="O39" s="256"/>
    </row>
    <row r="40" spans="1:15" ht="15">
      <c r="A40" s="256"/>
      <c r="B40" s="268"/>
      <c r="C40" s="277"/>
      <c r="D40" s="277"/>
      <c r="E40" s="277"/>
      <c r="F40" s="277"/>
      <c r="G40" s="277"/>
      <c r="H40" s="277"/>
      <c r="I40" s="277"/>
      <c r="J40" s="277"/>
      <c r="K40" s="277"/>
      <c r="L40" s="277"/>
      <c r="M40" s="277"/>
      <c r="N40" s="276"/>
      <c r="O40" s="256"/>
    </row>
    <row r="41" spans="1:15" ht="15">
      <c r="A41" s="256"/>
      <c r="B41" s="268"/>
      <c r="C41" s="277"/>
      <c r="D41" s="277"/>
      <c r="E41" s="277"/>
      <c r="F41" s="277"/>
      <c r="G41" s="277"/>
      <c r="H41" s="277"/>
      <c r="I41" s="277"/>
      <c r="J41" s="277"/>
      <c r="K41" s="277"/>
      <c r="L41" s="277"/>
      <c r="M41" s="277"/>
      <c r="N41" s="276"/>
      <c r="O41" s="256"/>
    </row>
    <row r="42" spans="1:15" ht="15">
      <c r="A42" s="256"/>
      <c r="B42" s="268"/>
      <c r="C42" s="267"/>
      <c r="D42" s="262"/>
      <c r="E42" s="262"/>
      <c r="F42" s="275"/>
      <c r="G42" s="267"/>
      <c r="H42" s="262"/>
      <c r="I42" s="262"/>
      <c r="J42" s="262"/>
      <c r="K42" s="263"/>
      <c r="L42" s="263"/>
      <c r="M42" s="262"/>
      <c r="N42" s="261"/>
      <c r="O42" s="256"/>
    </row>
    <row r="43" spans="1:15" ht="15">
      <c r="A43" s="256"/>
      <c r="B43" s="268"/>
      <c r="C43" s="267" t="str">
        <f>Language!D18</f>
        <v>For any enquiries please contact:</v>
      </c>
      <c r="D43" s="262"/>
      <c r="E43" s="262"/>
      <c r="F43" s="275"/>
      <c r="G43" s="267"/>
      <c r="H43" s="262"/>
      <c r="I43" s="262"/>
      <c r="J43" s="262"/>
      <c r="K43" s="263"/>
      <c r="L43" s="263"/>
      <c r="M43" s="262"/>
      <c r="N43" s="261"/>
      <c r="O43" s="256"/>
    </row>
    <row r="44" spans="1:15" ht="7.5" customHeight="1">
      <c r="A44" s="256"/>
      <c r="B44" s="268"/>
      <c r="C44" s="262"/>
      <c r="D44" s="262"/>
      <c r="E44" s="262"/>
      <c r="F44" s="262"/>
      <c r="G44" s="264"/>
      <c r="H44" s="264"/>
      <c r="I44" s="265"/>
      <c r="J44" s="264"/>
      <c r="K44" s="270"/>
      <c r="L44" s="270"/>
      <c r="M44" s="262"/>
      <c r="N44" s="261"/>
      <c r="O44" s="256"/>
    </row>
    <row r="45" spans="1:15" ht="15">
      <c r="A45" s="256"/>
      <c r="B45" s="268"/>
      <c r="C45" s="271" t="s">
        <v>207</v>
      </c>
      <c r="D45" s="271"/>
      <c r="E45" s="267"/>
      <c r="F45" s="267"/>
      <c r="G45" s="267"/>
      <c r="H45" s="274"/>
      <c r="I45" s="273"/>
      <c r="J45" s="264"/>
      <c r="K45" s="270"/>
      <c r="L45" s="270"/>
      <c r="M45" s="262"/>
      <c r="N45" s="261"/>
      <c r="O45" s="256"/>
    </row>
    <row r="46" spans="1:15" ht="15">
      <c r="A46" s="256"/>
      <c r="B46" s="268"/>
      <c r="C46" s="272" t="str">
        <f>Language!D19</f>
        <v>Telephone: 03000 251576 </v>
      </c>
      <c r="D46" s="271"/>
      <c r="E46" s="267"/>
      <c r="F46" s="267"/>
      <c r="G46" s="266"/>
      <c r="H46" s="264"/>
      <c r="I46" s="264"/>
      <c r="J46" s="264"/>
      <c r="K46" s="270"/>
      <c r="L46" s="270"/>
      <c r="M46" s="262"/>
      <c r="N46" s="261"/>
      <c r="O46" s="256"/>
    </row>
    <row r="47" spans="1:15" ht="15">
      <c r="A47" s="256"/>
      <c r="B47" s="268"/>
      <c r="C47" s="266"/>
      <c r="D47" s="267"/>
      <c r="E47" s="267"/>
      <c r="F47" s="267"/>
      <c r="G47" s="266"/>
      <c r="H47" s="262"/>
      <c r="I47" s="265"/>
      <c r="J47" s="270"/>
      <c r="K47" s="270"/>
      <c r="L47" s="270"/>
      <c r="M47" s="262"/>
      <c r="N47" s="261"/>
      <c r="O47" s="256"/>
    </row>
    <row r="48" spans="1:15" ht="15">
      <c r="A48" s="256"/>
      <c r="B48" s="268"/>
      <c r="C48" s="266"/>
      <c r="D48" s="267"/>
      <c r="E48" s="267"/>
      <c r="F48" s="267"/>
      <c r="G48" s="266"/>
      <c r="H48" s="262"/>
      <c r="I48" s="264"/>
      <c r="J48" s="265"/>
      <c r="K48" s="269"/>
      <c r="L48" s="269"/>
      <c r="M48" s="262"/>
      <c r="N48" s="261"/>
      <c r="O48" s="256"/>
    </row>
    <row r="49" spans="1:15" ht="15">
      <c r="A49" s="256"/>
      <c r="B49" s="268"/>
      <c r="C49" s="266"/>
      <c r="D49" s="267"/>
      <c r="E49" s="267"/>
      <c r="F49" s="267"/>
      <c r="G49" s="266"/>
      <c r="H49" s="262"/>
      <c r="I49" s="265"/>
      <c r="J49" s="264"/>
      <c r="K49" s="269"/>
      <c r="L49" s="269"/>
      <c r="M49" s="262"/>
      <c r="N49" s="261"/>
      <c r="O49" s="256"/>
    </row>
    <row r="50" spans="1:15" ht="15">
      <c r="A50" s="256"/>
      <c r="B50" s="268"/>
      <c r="C50" s="266"/>
      <c r="D50" s="267"/>
      <c r="E50" s="267"/>
      <c r="F50" s="267"/>
      <c r="G50" s="266"/>
      <c r="H50" s="262"/>
      <c r="I50" s="265"/>
      <c r="J50" s="264"/>
      <c r="K50" s="263"/>
      <c r="L50" s="263"/>
      <c r="M50" s="262"/>
      <c r="N50" s="261"/>
      <c r="O50" s="256"/>
    </row>
    <row r="51" spans="1:15" ht="15" customHeight="1">
      <c r="A51" s="256"/>
      <c r="B51" s="260"/>
      <c r="C51" s="259"/>
      <c r="D51" s="259"/>
      <c r="E51" s="259"/>
      <c r="F51" s="259"/>
      <c r="G51" s="259"/>
      <c r="H51" s="259"/>
      <c r="I51" s="259"/>
      <c r="J51" s="259"/>
      <c r="K51" s="259"/>
      <c r="L51" s="259"/>
      <c r="M51" s="259"/>
      <c r="N51" s="258"/>
      <c r="O51" s="256"/>
    </row>
    <row r="52" spans="1:15" ht="15" customHeight="1">
      <c r="A52" s="256"/>
      <c r="B52" s="256"/>
      <c r="C52" s="256"/>
      <c r="D52" s="256"/>
      <c r="E52" s="256"/>
      <c r="F52" s="256"/>
      <c r="G52" s="256"/>
      <c r="H52" s="256"/>
      <c r="I52" s="256"/>
      <c r="J52" s="256"/>
      <c r="K52" s="256"/>
      <c r="L52" s="256"/>
      <c r="M52" s="256"/>
      <c r="N52" s="256"/>
      <c r="O52" s="256"/>
    </row>
    <row r="53" ht="15" customHeight="1" hidden="1"/>
    <row r="54" ht="15" customHeight="1" hidden="1"/>
    <row r="55" ht="15" customHeight="1" hidden="1"/>
    <row r="56" ht="15" customHeight="1" hidden="1"/>
    <row r="57" ht="15" customHeight="1" hidden="1"/>
    <row r="58" ht="15" customHeight="1" hidden="1"/>
    <row r="59" ht="15" customHeight="1" hidden="1"/>
  </sheetData>
  <sheetProtection/>
  <mergeCells count="6">
    <mergeCell ref="C36:L39"/>
    <mergeCell ref="C27:M30"/>
    <mergeCell ref="C31:M31"/>
    <mergeCell ref="C22:M22"/>
    <mergeCell ref="C32:M32"/>
    <mergeCell ref="F34:J34"/>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98" r:id="rId3"/>
  <drawing r:id="rId2"/>
  <legacyDrawing r:id="rId1"/>
</worksheet>
</file>

<file path=xl/worksheets/sheet10.xml><?xml version="1.0" encoding="utf-8"?>
<worksheet xmlns="http://schemas.openxmlformats.org/spreadsheetml/2006/main" xmlns:r="http://schemas.openxmlformats.org/officeDocument/2006/relationships">
  <sheetPr>
    <tabColor rgb="FFFF0000"/>
  </sheetPr>
  <dimension ref="A1:S102"/>
  <sheetViews>
    <sheetView zoomScalePageLayoutView="0" workbookViewId="0" topLeftCell="A1">
      <selection activeCell="A3" sqref="A3:F36"/>
    </sheetView>
  </sheetViews>
  <sheetFormatPr defaultColWidth="8.88671875" defaultRowHeight="15"/>
  <cols>
    <col min="1" max="1" width="7.6640625" style="0" bestFit="1" customWidth="1"/>
    <col min="2" max="2" width="10.3359375" style="0" bestFit="1" customWidth="1"/>
    <col min="3" max="3" width="7.6640625" style="0" bestFit="1" customWidth="1"/>
    <col min="4" max="4" width="6.21484375" style="0" bestFit="1" customWidth="1"/>
    <col min="5" max="5" width="8.5546875" style="0" bestFit="1" customWidth="1"/>
    <col min="6" max="6" width="10.6640625" style="0" bestFit="1" customWidth="1"/>
    <col min="7" max="7" width="1.77734375" style="0" customWidth="1"/>
    <col min="8" max="8" width="15.10546875" style="0" customWidth="1"/>
    <col min="9" max="9" width="1.99609375" style="0" bestFit="1" customWidth="1"/>
    <col min="12" max="12" width="1.99609375" style="0" bestFit="1" customWidth="1"/>
    <col min="13" max="13" width="12.3359375" style="0" customWidth="1"/>
    <col min="17" max="17" width="16.99609375" style="0" customWidth="1"/>
    <col min="18" max="18" width="41.99609375" style="0" customWidth="1"/>
    <col min="19" max="19" width="44.3359375" style="0" customWidth="1"/>
  </cols>
  <sheetData>
    <row r="1" spans="1:18" s="103" customFormat="1" ht="20.25" customHeight="1">
      <c r="A1" s="462" t="s">
        <v>214</v>
      </c>
      <c r="B1" s="463"/>
      <c r="C1" s="463"/>
      <c r="D1" s="463"/>
      <c r="E1" s="464"/>
      <c r="H1" s="111" t="str">
        <f>IF($H$6=1,"NNDR3UnA","NNDR3A")</f>
        <v>NNDR3UnA</v>
      </c>
      <c r="M1">
        <f>IF(Lang="Eng",A11,IF(Lang="Cym",B11,""))</f>
        <v>201920</v>
      </c>
      <c r="N1"/>
      <c r="O1"/>
      <c r="P1"/>
      <c r="Q1" s="309" t="s">
        <v>344</v>
      </c>
      <c r="R1" s="309" t="s">
        <v>362</v>
      </c>
    </row>
    <row r="2" spans="1:18" ht="15">
      <c r="A2" s="103"/>
      <c r="B2" s="103"/>
      <c r="C2" s="103"/>
      <c r="D2" s="103"/>
      <c r="E2" s="103"/>
      <c r="F2" s="103"/>
      <c r="G2" s="103"/>
      <c r="H2" s="103"/>
      <c r="I2" s="103"/>
      <c r="J2" s="103"/>
      <c r="K2" s="103"/>
      <c r="L2" s="103"/>
      <c r="Q2" s="103" t="s">
        <v>5</v>
      </c>
      <c r="R2" s="312" t="s">
        <v>1035</v>
      </c>
    </row>
    <row r="3" spans="1:18" ht="15">
      <c r="A3" s="384" t="s">
        <v>70</v>
      </c>
      <c r="B3" s="385" t="s">
        <v>66</v>
      </c>
      <c r="C3" s="385" t="s">
        <v>71</v>
      </c>
      <c r="D3" s="385" t="s">
        <v>67</v>
      </c>
      <c r="E3" s="386" t="s">
        <v>68</v>
      </c>
      <c r="F3" s="387" t="s">
        <v>69</v>
      </c>
      <c r="G3" s="102"/>
      <c r="H3" s="101"/>
      <c r="I3" s="103"/>
      <c r="J3" s="103"/>
      <c r="K3" s="103"/>
      <c r="L3" s="103"/>
      <c r="M3" s="205"/>
      <c r="N3" s="205"/>
      <c r="O3" s="205">
        <v>1</v>
      </c>
      <c r="P3" s="205" t="s">
        <v>340</v>
      </c>
      <c r="Q3" t="s">
        <v>4</v>
      </c>
      <c r="R3" s="312" t="s">
        <v>1036</v>
      </c>
    </row>
    <row r="4" spans="1:16" ht="15">
      <c r="A4" s="388">
        <v>201920</v>
      </c>
      <c r="B4" s="389" t="str">
        <f>$H$1</f>
        <v>NNDR3UnA</v>
      </c>
      <c r="C4" s="390">
        <f>UANumber</f>
        <v>0</v>
      </c>
      <c r="D4" s="381">
        <v>1</v>
      </c>
      <c r="E4" s="391">
        <v>1</v>
      </c>
      <c r="F4" s="392">
        <f aca="true" t="shared" si="0" ref="F4:F36">VLOOKUP($D4,_NDR3,13,FALSE)</f>
        <v>0</v>
      </c>
      <c r="G4" s="106"/>
      <c r="H4" s="108" t="str">
        <f>IF(Lang="Eng",Q2,IF(Lang="Cym",R2,""))</f>
        <v>NDR3 unaudited</v>
      </c>
      <c r="M4" s="205">
        <v>0.00503</v>
      </c>
      <c r="N4" s="205">
        <f>+F4*M4</f>
        <v>0</v>
      </c>
      <c r="O4" s="205">
        <v>2</v>
      </c>
      <c r="P4" s="205" t="s">
        <v>341</v>
      </c>
    </row>
    <row r="5" spans="1:16" ht="15">
      <c r="A5" s="388">
        <v>201920</v>
      </c>
      <c r="B5" s="389" t="str">
        <f aca="true" t="shared" si="1" ref="B5:B36">$H$1</f>
        <v>NNDR3UnA</v>
      </c>
      <c r="C5" s="390">
        <f aca="true" t="shared" si="2" ref="C5:C36">UANumber</f>
        <v>0</v>
      </c>
      <c r="D5" s="381">
        <v>2</v>
      </c>
      <c r="E5" s="391">
        <v>1</v>
      </c>
      <c r="F5" s="392">
        <f t="shared" si="0"/>
        <v>0</v>
      </c>
      <c r="G5" s="106"/>
      <c r="H5" s="108" t="str">
        <f>IF(Lang="Eng",Q3,IF(Lang="Cym",R3,""))</f>
        <v>NDR3 audited</v>
      </c>
      <c r="I5" s="103"/>
      <c r="J5" s="103"/>
      <c r="K5" s="103"/>
      <c r="L5" s="103"/>
      <c r="M5" s="205">
        <v>0.4358</v>
      </c>
      <c r="N5" s="205">
        <f aca="true" t="shared" si="3" ref="N5:N36">+F5*M5</f>
        <v>0</v>
      </c>
      <c r="O5" s="205">
        <v>3</v>
      </c>
      <c r="P5" s="205" t="s">
        <v>342</v>
      </c>
    </row>
    <row r="6" spans="1:16" ht="15">
      <c r="A6" s="388">
        <v>201920</v>
      </c>
      <c r="B6" s="389" t="str">
        <f>$H$1</f>
        <v>NNDR3UnA</v>
      </c>
      <c r="C6" s="390">
        <f>UANumber</f>
        <v>0</v>
      </c>
      <c r="D6" s="382">
        <v>3.1</v>
      </c>
      <c r="E6" s="391">
        <v>1</v>
      </c>
      <c r="F6" s="392">
        <f t="shared" si="0"/>
        <v>0</v>
      </c>
      <c r="G6" s="106"/>
      <c r="H6">
        <v>1</v>
      </c>
      <c r="I6" s="103"/>
      <c r="J6" s="103"/>
      <c r="K6" s="103"/>
      <c r="L6" s="103"/>
      <c r="M6" s="205">
        <v>0.91448</v>
      </c>
      <c r="N6" s="205">
        <f t="shared" si="3"/>
        <v>0</v>
      </c>
      <c r="O6" s="205">
        <v>4</v>
      </c>
      <c r="P6" s="205" t="s">
        <v>343</v>
      </c>
    </row>
    <row r="7" spans="1:16" ht="15">
      <c r="A7" s="388">
        <v>201920</v>
      </c>
      <c r="B7" s="389" t="str">
        <f t="shared" si="1"/>
        <v>NNDR3UnA</v>
      </c>
      <c r="C7" s="390">
        <f t="shared" si="2"/>
        <v>0</v>
      </c>
      <c r="D7" s="382">
        <v>4.1</v>
      </c>
      <c r="E7" s="391">
        <v>1</v>
      </c>
      <c r="F7" s="392">
        <f t="shared" si="0"/>
        <v>0</v>
      </c>
      <c r="G7" s="106"/>
      <c r="I7" s="103"/>
      <c r="J7" s="103"/>
      <c r="K7" s="103"/>
      <c r="L7" s="103"/>
      <c r="M7" s="205">
        <v>0.90026</v>
      </c>
      <c r="N7" s="205">
        <f t="shared" si="3"/>
        <v>0</v>
      </c>
      <c r="O7" s="205">
        <v>5</v>
      </c>
      <c r="P7" s="205" t="s">
        <v>344</v>
      </c>
    </row>
    <row r="8" spans="1:16" ht="15">
      <c r="A8" s="388">
        <v>201920</v>
      </c>
      <c r="B8" s="389" t="str">
        <f t="shared" si="1"/>
        <v>NNDR3UnA</v>
      </c>
      <c r="C8" s="390">
        <f t="shared" si="2"/>
        <v>0</v>
      </c>
      <c r="D8" s="381">
        <v>5</v>
      </c>
      <c r="E8" s="391">
        <v>1</v>
      </c>
      <c r="F8" s="392">
        <f t="shared" si="0"/>
        <v>0</v>
      </c>
      <c r="G8" s="109"/>
      <c r="I8" s="105">
        <f>NDR3!S9</f>
        <v>0</v>
      </c>
      <c r="J8" s="106"/>
      <c r="K8" s="107"/>
      <c r="L8" s="105">
        <f>NDR3!V9</f>
        <v>0</v>
      </c>
      <c r="M8" s="205">
        <v>0.7171</v>
      </c>
      <c r="N8" s="205">
        <f t="shared" si="3"/>
        <v>0</v>
      </c>
      <c r="O8" s="205">
        <v>6</v>
      </c>
      <c r="P8" s="205" t="s">
        <v>345</v>
      </c>
    </row>
    <row r="9" spans="1:16" ht="15">
      <c r="A9" s="388">
        <v>201920</v>
      </c>
      <c r="B9" s="389" t="str">
        <f t="shared" si="1"/>
        <v>NNDR3UnA</v>
      </c>
      <c r="C9" s="390">
        <f t="shared" si="2"/>
        <v>0</v>
      </c>
      <c r="D9" s="381">
        <v>6</v>
      </c>
      <c r="E9" s="391">
        <v>1</v>
      </c>
      <c r="F9" s="392">
        <f t="shared" si="0"/>
        <v>0</v>
      </c>
      <c r="G9" s="109"/>
      <c r="H9" s="110"/>
      <c r="I9" s="103"/>
      <c r="J9" s="103"/>
      <c r="K9" s="103"/>
      <c r="L9" s="103"/>
      <c r="M9" s="205">
        <v>0.89215</v>
      </c>
      <c r="N9" s="205">
        <f t="shared" si="3"/>
        <v>0</v>
      </c>
      <c r="O9" s="205">
        <v>7</v>
      </c>
      <c r="P9" s="205" t="s">
        <v>346</v>
      </c>
    </row>
    <row r="10" spans="1:16" ht="15">
      <c r="A10" s="388">
        <v>201920</v>
      </c>
      <c r="B10" s="389" t="str">
        <f t="shared" si="1"/>
        <v>NNDR3UnA</v>
      </c>
      <c r="C10" s="390">
        <f t="shared" si="2"/>
        <v>0</v>
      </c>
      <c r="D10" s="383">
        <v>6.5</v>
      </c>
      <c r="E10" s="391">
        <v>1</v>
      </c>
      <c r="F10" s="392">
        <f t="shared" si="0"/>
        <v>0</v>
      </c>
      <c r="G10" s="109"/>
      <c r="H10" s="110"/>
      <c r="I10" s="103"/>
      <c r="J10" s="103"/>
      <c r="K10" s="103"/>
      <c r="L10" s="103"/>
      <c r="M10" s="205">
        <v>0.11462</v>
      </c>
      <c r="N10" s="205">
        <f t="shared" si="3"/>
        <v>0</v>
      </c>
      <c r="O10" s="205">
        <v>8</v>
      </c>
      <c r="P10" s="205" t="s">
        <v>347</v>
      </c>
    </row>
    <row r="11" spans="1:16" ht="15">
      <c r="A11" s="388">
        <v>201920</v>
      </c>
      <c r="B11" s="389" t="str">
        <f t="shared" si="1"/>
        <v>NNDR3UnA</v>
      </c>
      <c r="C11" s="390">
        <f t="shared" si="2"/>
        <v>0</v>
      </c>
      <c r="D11" s="383">
        <v>6.6</v>
      </c>
      <c r="E11" s="391">
        <v>1</v>
      </c>
      <c r="F11" s="392">
        <f t="shared" si="0"/>
        <v>0</v>
      </c>
      <c r="G11" s="109"/>
      <c r="H11" s="110"/>
      <c r="I11" s="103"/>
      <c r="J11" s="103"/>
      <c r="K11" s="103"/>
      <c r="L11" s="103"/>
      <c r="M11" s="205">
        <v>0.55797</v>
      </c>
      <c r="N11" s="205">
        <f t="shared" si="3"/>
        <v>0</v>
      </c>
      <c r="O11" s="205">
        <v>9</v>
      </c>
      <c r="P11" s="205" t="s">
        <v>348</v>
      </c>
    </row>
    <row r="12" spans="1:17" ht="15">
      <c r="A12" s="388">
        <v>201920</v>
      </c>
      <c r="B12" s="389" t="str">
        <f t="shared" si="1"/>
        <v>NNDR3UnA</v>
      </c>
      <c r="C12" s="390">
        <f t="shared" si="2"/>
        <v>0</v>
      </c>
      <c r="D12" s="381">
        <v>8</v>
      </c>
      <c r="E12" s="391">
        <v>1</v>
      </c>
      <c r="F12" s="392">
        <f t="shared" si="0"/>
        <v>0</v>
      </c>
      <c r="G12" s="109"/>
      <c r="H12" s="110"/>
      <c r="I12" s="103"/>
      <c r="J12" s="103"/>
      <c r="K12" s="103"/>
      <c r="L12" s="103"/>
      <c r="M12" s="205">
        <v>0.06549</v>
      </c>
      <c r="N12" s="205">
        <f t="shared" si="3"/>
        <v>0</v>
      </c>
      <c r="O12" s="205">
        <v>10</v>
      </c>
      <c r="P12" s="205" t="s">
        <v>349</v>
      </c>
      <c r="Q12" s="103" t="s">
        <v>1858</v>
      </c>
    </row>
    <row r="13" spans="1:19" ht="15">
      <c r="A13" s="388">
        <v>201920</v>
      </c>
      <c r="B13" s="389" t="str">
        <f t="shared" si="1"/>
        <v>NNDR3UnA</v>
      </c>
      <c r="C13" s="390">
        <f t="shared" si="2"/>
        <v>0</v>
      </c>
      <c r="D13" s="383">
        <v>8.5</v>
      </c>
      <c r="E13" s="391">
        <v>1</v>
      </c>
      <c r="F13" s="392">
        <f t="shared" si="0"/>
        <v>0</v>
      </c>
      <c r="G13" s="109"/>
      <c r="H13" s="110"/>
      <c r="I13" s="103"/>
      <c r="J13" s="103"/>
      <c r="K13" s="103"/>
      <c r="L13" s="103"/>
      <c r="M13" s="205">
        <v>0.42699</v>
      </c>
      <c r="N13" s="205">
        <f t="shared" si="3"/>
        <v>0</v>
      </c>
      <c r="O13" s="205">
        <v>11</v>
      </c>
      <c r="P13" s="205" t="s">
        <v>350</v>
      </c>
      <c r="Q13" s="333">
        <v>8.7</v>
      </c>
      <c r="R13" s="335" t="s">
        <v>948</v>
      </c>
      <c r="S13" s="335" t="s">
        <v>1836</v>
      </c>
    </row>
    <row r="14" spans="1:19" ht="15">
      <c r="A14" s="388">
        <v>201920</v>
      </c>
      <c r="B14" s="389" t="str">
        <f t="shared" si="1"/>
        <v>NNDR3UnA</v>
      </c>
      <c r="C14" s="390">
        <f t="shared" si="2"/>
        <v>0</v>
      </c>
      <c r="D14" s="383">
        <v>8.6</v>
      </c>
      <c r="E14" s="391">
        <v>1</v>
      </c>
      <c r="F14" s="392">
        <f t="shared" si="0"/>
        <v>0</v>
      </c>
      <c r="G14" s="109"/>
      <c r="H14" s="110"/>
      <c r="I14" s="103"/>
      <c r="J14" s="103"/>
      <c r="K14" s="103"/>
      <c r="L14" s="103"/>
      <c r="M14" s="205">
        <v>0.44879</v>
      </c>
      <c r="N14" s="205">
        <f t="shared" si="3"/>
        <v>0</v>
      </c>
      <c r="O14" s="205">
        <v>12</v>
      </c>
      <c r="P14" s="205" t="s">
        <v>351</v>
      </c>
      <c r="Q14" s="333">
        <v>8.8</v>
      </c>
      <c r="R14" s="335" t="s">
        <v>949</v>
      </c>
      <c r="S14" s="335" t="s">
        <v>1837</v>
      </c>
    </row>
    <row r="15" spans="1:19" ht="15">
      <c r="A15" s="388">
        <v>201920</v>
      </c>
      <c r="B15" s="389" t="str">
        <f t="shared" si="1"/>
        <v>NNDR3UnA</v>
      </c>
      <c r="C15" s="390">
        <f t="shared" si="2"/>
        <v>0</v>
      </c>
      <c r="D15" s="381">
        <v>9</v>
      </c>
      <c r="E15" s="391">
        <v>1</v>
      </c>
      <c r="F15" s="392">
        <f t="shared" si="0"/>
        <v>0</v>
      </c>
      <c r="G15" s="109"/>
      <c r="H15" s="110"/>
      <c r="I15" s="103"/>
      <c r="J15" s="103"/>
      <c r="K15" s="103"/>
      <c r="L15" s="103"/>
      <c r="M15" s="205">
        <v>0.42998</v>
      </c>
      <c r="N15" s="205">
        <f t="shared" si="3"/>
        <v>0</v>
      </c>
      <c r="O15" s="205">
        <v>13</v>
      </c>
      <c r="P15" s="205" t="s">
        <v>352</v>
      </c>
      <c r="Q15" s="334">
        <v>8.9</v>
      </c>
      <c r="R15" s="336" t="s">
        <v>947</v>
      </c>
      <c r="S15" s="335" t="s">
        <v>1838</v>
      </c>
    </row>
    <row r="16" spans="1:16" ht="15">
      <c r="A16" s="388">
        <v>201920</v>
      </c>
      <c r="B16" s="389" t="str">
        <f t="shared" si="1"/>
        <v>NNDR3UnA</v>
      </c>
      <c r="C16" s="390">
        <f t="shared" si="2"/>
        <v>0</v>
      </c>
      <c r="D16" s="381">
        <v>10</v>
      </c>
      <c r="E16" s="391">
        <v>1</v>
      </c>
      <c r="F16" s="392">
        <f t="shared" si="0"/>
        <v>0</v>
      </c>
      <c r="G16" s="109"/>
      <c r="H16" s="110"/>
      <c r="I16" s="103"/>
      <c r="J16" s="103"/>
      <c r="K16" s="103"/>
      <c r="L16" s="103"/>
      <c r="M16" s="205">
        <v>0.87517</v>
      </c>
      <c r="N16" s="205">
        <f t="shared" si="3"/>
        <v>0</v>
      </c>
      <c r="O16" s="205">
        <v>14</v>
      </c>
      <c r="P16" s="205" t="s">
        <v>353</v>
      </c>
    </row>
    <row r="17" spans="1:19" ht="15">
      <c r="A17" s="388">
        <v>201920</v>
      </c>
      <c r="B17" s="389" t="str">
        <f t="shared" si="1"/>
        <v>NNDR3UnA</v>
      </c>
      <c r="C17" s="390">
        <f t="shared" si="2"/>
        <v>0</v>
      </c>
      <c r="D17" s="381">
        <v>11</v>
      </c>
      <c r="E17" s="391">
        <v>1</v>
      </c>
      <c r="F17" s="392">
        <f t="shared" si="0"/>
        <v>0</v>
      </c>
      <c r="G17" s="109"/>
      <c r="H17" s="110"/>
      <c r="I17" s="103"/>
      <c r="J17" s="103"/>
      <c r="K17" s="103"/>
      <c r="L17" s="103"/>
      <c r="M17" s="205">
        <v>0.55192</v>
      </c>
      <c r="N17" s="205">
        <f t="shared" si="3"/>
        <v>0</v>
      </c>
      <c r="O17" s="205">
        <v>15</v>
      </c>
      <c r="P17" s="205" t="s">
        <v>354</v>
      </c>
      <c r="R17" s="338" t="s">
        <v>950</v>
      </c>
      <c r="S17" s="254" t="s">
        <v>1833</v>
      </c>
    </row>
    <row r="18" spans="1:19" ht="15">
      <c r="A18" s="388">
        <v>201920</v>
      </c>
      <c r="B18" s="389" t="str">
        <f t="shared" si="1"/>
        <v>NNDR3UnA</v>
      </c>
      <c r="C18" s="390">
        <f t="shared" si="2"/>
        <v>0</v>
      </c>
      <c r="D18" s="381">
        <v>12</v>
      </c>
      <c r="E18" s="391">
        <v>1</v>
      </c>
      <c r="F18" s="392">
        <f t="shared" si="0"/>
        <v>0</v>
      </c>
      <c r="G18" s="109"/>
      <c r="H18" s="110"/>
      <c r="I18" s="103"/>
      <c r="J18" s="103"/>
      <c r="K18" s="103"/>
      <c r="L18" s="103"/>
      <c r="M18" s="205">
        <v>0.51603</v>
      </c>
      <c r="N18" s="205">
        <f t="shared" si="3"/>
        <v>0</v>
      </c>
      <c r="O18" s="205">
        <v>16</v>
      </c>
      <c r="P18" s="205" t="s">
        <v>355</v>
      </c>
      <c r="Q18" s="337">
        <v>44</v>
      </c>
      <c r="R18" s="252" t="s">
        <v>951</v>
      </c>
      <c r="S18" s="252" t="s">
        <v>1834</v>
      </c>
    </row>
    <row r="19" spans="1:19" ht="15">
      <c r="A19" s="388">
        <v>201920</v>
      </c>
      <c r="B19" s="389" t="str">
        <f t="shared" si="1"/>
        <v>NNDR3UnA</v>
      </c>
      <c r="C19" s="390">
        <f t="shared" si="2"/>
        <v>0</v>
      </c>
      <c r="D19" s="381">
        <v>13</v>
      </c>
      <c r="E19" s="391">
        <v>1</v>
      </c>
      <c r="F19" s="392">
        <f t="shared" si="0"/>
        <v>0</v>
      </c>
      <c r="G19" s="106"/>
      <c r="H19" s="110"/>
      <c r="I19" s="103"/>
      <c r="J19" s="103"/>
      <c r="K19" s="103"/>
      <c r="L19" s="103"/>
      <c r="M19" s="205">
        <v>0.38324</v>
      </c>
      <c r="N19" s="205">
        <f t="shared" si="3"/>
        <v>0</v>
      </c>
      <c r="O19" s="205">
        <v>17</v>
      </c>
      <c r="P19" s="205" t="s">
        <v>356</v>
      </c>
      <c r="Q19" s="337">
        <v>45</v>
      </c>
      <c r="R19" s="252" t="s">
        <v>952</v>
      </c>
      <c r="S19" s="252" t="s">
        <v>1835</v>
      </c>
    </row>
    <row r="20" spans="1:16" ht="15">
      <c r="A20" s="388">
        <v>201920</v>
      </c>
      <c r="B20" s="389" t="str">
        <f t="shared" si="1"/>
        <v>NNDR3UnA</v>
      </c>
      <c r="C20" s="390">
        <f t="shared" si="2"/>
        <v>0</v>
      </c>
      <c r="D20" s="381">
        <v>14</v>
      </c>
      <c r="E20" s="391">
        <v>1</v>
      </c>
      <c r="F20" s="392">
        <f t="shared" si="0"/>
        <v>0</v>
      </c>
      <c r="G20" s="106"/>
      <c r="H20" s="110"/>
      <c r="I20" s="103"/>
      <c r="J20" s="103"/>
      <c r="K20" s="103"/>
      <c r="L20" s="103"/>
      <c r="M20" s="205">
        <v>0.95936</v>
      </c>
      <c r="N20" s="205">
        <f t="shared" si="3"/>
        <v>0</v>
      </c>
      <c r="O20" s="205">
        <v>18</v>
      </c>
      <c r="P20" s="205" t="s">
        <v>357</v>
      </c>
    </row>
    <row r="21" spans="1:16" ht="15">
      <c r="A21" s="388">
        <v>201920</v>
      </c>
      <c r="B21" s="389" t="str">
        <f t="shared" si="1"/>
        <v>NNDR3UnA</v>
      </c>
      <c r="C21" s="390">
        <f t="shared" si="2"/>
        <v>0</v>
      </c>
      <c r="D21" s="381">
        <v>16</v>
      </c>
      <c r="E21" s="391">
        <v>1</v>
      </c>
      <c r="F21" s="392">
        <f t="shared" si="0"/>
        <v>0</v>
      </c>
      <c r="G21" s="106"/>
      <c r="H21" s="110"/>
      <c r="I21" s="103"/>
      <c r="J21" s="103"/>
      <c r="K21" s="103"/>
      <c r="L21" s="103"/>
      <c r="M21" s="205">
        <v>0.85262</v>
      </c>
      <c r="N21" s="205">
        <f t="shared" si="3"/>
        <v>0</v>
      </c>
      <c r="O21" s="205">
        <v>19</v>
      </c>
      <c r="P21" s="205" t="s">
        <v>358</v>
      </c>
    </row>
    <row r="22" spans="1:16" ht="15">
      <c r="A22" s="388">
        <v>201920</v>
      </c>
      <c r="B22" s="389" t="str">
        <f t="shared" si="1"/>
        <v>NNDR3UnA</v>
      </c>
      <c r="C22" s="390">
        <f t="shared" si="2"/>
        <v>0</v>
      </c>
      <c r="D22" s="381">
        <v>17</v>
      </c>
      <c r="E22" s="391">
        <v>1</v>
      </c>
      <c r="F22" s="392">
        <f t="shared" si="0"/>
        <v>0</v>
      </c>
      <c r="G22" s="109"/>
      <c r="H22" s="110"/>
      <c r="I22" s="103"/>
      <c r="J22" s="103"/>
      <c r="K22" s="103"/>
      <c r="L22" s="103"/>
      <c r="M22" s="205">
        <v>0.62391</v>
      </c>
      <c r="N22" s="205">
        <f t="shared" si="3"/>
        <v>0</v>
      </c>
      <c r="O22" s="205">
        <v>20</v>
      </c>
      <c r="P22" s="205" t="s">
        <v>359</v>
      </c>
    </row>
    <row r="23" spans="1:16" ht="15">
      <c r="A23" s="388">
        <v>201920</v>
      </c>
      <c r="B23" s="389" t="str">
        <f t="shared" si="1"/>
        <v>NNDR3UnA</v>
      </c>
      <c r="C23" s="390">
        <f t="shared" si="2"/>
        <v>0</v>
      </c>
      <c r="D23" s="383">
        <v>17.5</v>
      </c>
      <c r="E23" s="391">
        <v>1</v>
      </c>
      <c r="F23" s="392">
        <f t="shared" si="0"/>
        <v>0</v>
      </c>
      <c r="G23" s="109"/>
      <c r="H23" s="110"/>
      <c r="I23" s="103"/>
      <c r="J23" s="103"/>
      <c r="K23" s="103"/>
      <c r="L23" s="103"/>
      <c r="M23" s="205">
        <v>0.67191</v>
      </c>
      <c r="N23" s="205">
        <f t="shared" si="3"/>
        <v>0</v>
      </c>
      <c r="O23" s="205">
        <v>21</v>
      </c>
      <c r="P23" s="205" t="s">
        <v>360</v>
      </c>
    </row>
    <row r="24" spans="1:16" ht="15">
      <c r="A24" s="388">
        <v>201920</v>
      </c>
      <c r="B24" s="389" t="str">
        <f t="shared" si="1"/>
        <v>NNDR3UnA</v>
      </c>
      <c r="C24" s="390">
        <f t="shared" si="2"/>
        <v>0</v>
      </c>
      <c r="D24" s="381">
        <v>18</v>
      </c>
      <c r="E24" s="391">
        <v>1</v>
      </c>
      <c r="F24" s="392">
        <f t="shared" si="0"/>
        <v>0</v>
      </c>
      <c r="G24" s="109"/>
      <c r="H24" s="110"/>
      <c r="I24" s="103"/>
      <c r="J24" s="103"/>
      <c r="K24" s="103"/>
      <c r="L24" s="103"/>
      <c r="M24" s="205">
        <v>0.05432</v>
      </c>
      <c r="N24" s="205">
        <f t="shared" si="3"/>
        <v>0</v>
      </c>
      <c r="O24" s="205">
        <v>22</v>
      </c>
      <c r="P24" s="205" t="s">
        <v>361</v>
      </c>
    </row>
    <row r="25" spans="1:16" ht="15">
      <c r="A25" s="388">
        <v>201920</v>
      </c>
      <c r="B25" s="389" t="str">
        <f t="shared" si="1"/>
        <v>NNDR3UnA</v>
      </c>
      <c r="C25" s="390">
        <f t="shared" si="2"/>
        <v>0</v>
      </c>
      <c r="D25" s="381">
        <v>19</v>
      </c>
      <c r="E25" s="391">
        <v>1</v>
      </c>
      <c r="F25" s="392">
        <f t="shared" si="0"/>
        <v>0</v>
      </c>
      <c r="G25" s="109"/>
      <c r="H25" s="110"/>
      <c r="I25" s="103"/>
      <c r="J25" s="103"/>
      <c r="K25" s="103"/>
      <c r="L25" s="103"/>
      <c r="M25" s="205">
        <v>0.099331</v>
      </c>
      <c r="N25" s="205">
        <f t="shared" si="3"/>
        <v>0</v>
      </c>
      <c r="O25" s="205">
        <v>23</v>
      </c>
      <c r="P25" s="205" t="s">
        <v>362</v>
      </c>
    </row>
    <row r="26" spans="1:16" ht="15">
      <c r="A26" s="388">
        <v>201920</v>
      </c>
      <c r="B26" s="389" t="str">
        <f t="shared" si="1"/>
        <v>NNDR3UnA</v>
      </c>
      <c r="C26" s="390">
        <f t="shared" si="2"/>
        <v>0</v>
      </c>
      <c r="D26" s="381">
        <v>21</v>
      </c>
      <c r="E26" s="391">
        <v>1</v>
      </c>
      <c r="F26" s="392">
        <f t="shared" si="0"/>
        <v>0</v>
      </c>
      <c r="G26" s="109"/>
      <c r="H26" s="110"/>
      <c r="I26" s="103"/>
      <c r="J26" s="103"/>
      <c r="K26" s="103"/>
      <c r="L26" s="103"/>
      <c r="M26" s="205">
        <v>0.66889</v>
      </c>
      <c r="N26" s="205">
        <f t="shared" si="3"/>
        <v>0</v>
      </c>
      <c r="O26" s="205">
        <v>24</v>
      </c>
      <c r="P26" s="205" t="s">
        <v>363</v>
      </c>
    </row>
    <row r="27" spans="1:16" ht="15">
      <c r="A27" s="388">
        <v>201920</v>
      </c>
      <c r="B27" s="389" t="str">
        <f t="shared" si="1"/>
        <v>NNDR3UnA</v>
      </c>
      <c r="C27" s="390">
        <f t="shared" si="2"/>
        <v>0</v>
      </c>
      <c r="D27" s="381">
        <v>22</v>
      </c>
      <c r="E27" s="391">
        <v>1</v>
      </c>
      <c r="F27" s="392">
        <f t="shared" si="0"/>
        <v>0</v>
      </c>
      <c r="G27" s="109"/>
      <c r="H27" s="110"/>
      <c r="I27" s="103"/>
      <c r="J27" s="103"/>
      <c r="K27" s="103"/>
      <c r="L27" s="103"/>
      <c r="M27" s="205">
        <v>0.553311</v>
      </c>
      <c r="N27" s="205">
        <f t="shared" si="3"/>
        <v>0</v>
      </c>
      <c r="O27" s="205">
        <v>25</v>
      </c>
      <c r="P27" s="205" t="s">
        <v>364</v>
      </c>
    </row>
    <row r="28" spans="1:16" ht="15">
      <c r="A28" s="388">
        <v>201920</v>
      </c>
      <c r="B28" s="389" t="str">
        <f t="shared" si="1"/>
        <v>NNDR3UnA</v>
      </c>
      <c r="C28" s="390">
        <f t="shared" si="2"/>
        <v>0</v>
      </c>
      <c r="D28" s="381">
        <v>23</v>
      </c>
      <c r="E28" s="391">
        <v>1</v>
      </c>
      <c r="F28" s="392">
        <f t="shared" si="0"/>
        <v>0</v>
      </c>
      <c r="G28" s="106"/>
      <c r="H28" s="110"/>
      <c r="I28" s="103"/>
      <c r="J28" s="103"/>
      <c r="K28" s="103"/>
      <c r="L28" s="103"/>
      <c r="M28" s="205">
        <v>0.67534</v>
      </c>
      <c r="N28" s="205">
        <f t="shared" si="3"/>
        <v>0</v>
      </c>
      <c r="O28" s="205">
        <v>26</v>
      </c>
      <c r="P28" s="205" t="s">
        <v>365</v>
      </c>
    </row>
    <row r="29" spans="1:16" ht="15">
      <c r="A29" s="388">
        <v>201920</v>
      </c>
      <c r="B29" s="389" t="str">
        <f t="shared" si="1"/>
        <v>NNDR3UnA</v>
      </c>
      <c r="C29" s="390">
        <f t="shared" si="2"/>
        <v>0</v>
      </c>
      <c r="D29" s="381">
        <v>24</v>
      </c>
      <c r="E29" s="391">
        <v>1</v>
      </c>
      <c r="F29" s="392" t="e">
        <f t="shared" si="0"/>
        <v>#N/A</v>
      </c>
      <c r="G29" s="109"/>
      <c r="H29" s="105"/>
      <c r="I29" s="103"/>
      <c r="J29" s="103">
        <v>1</v>
      </c>
      <c r="K29" s="103"/>
      <c r="L29" s="103"/>
      <c r="M29" s="205">
        <v>0.225588</v>
      </c>
      <c r="N29" s="205" t="e">
        <f t="shared" si="3"/>
        <v>#N/A</v>
      </c>
      <c r="O29" s="205">
        <v>27</v>
      </c>
      <c r="P29" s="205" t="s">
        <v>366</v>
      </c>
    </row>
    <row r="30" spans="1:16" ht="15">
      <c r="A30" s="388">
        <v>201920</v>
      </c>
      <c r="B30" s="389" t="str">
        <f t="shared" si="1"/>
        <v>NNDR3UnA</v>
      </c>
      <c r="C30" s="390">
        <f t="shared" si="2"/>
        <v>0</v>
      </c>
      <c r="D30" s="381">
        <v>25</v>
      </c>
      <c r="E30" s="391">
        <v>1</v>
      </c>
      <c r="F30" s="392">
        <f t="shared" si="0"/>
        <v>0</v>
      </c>
      <c r="G30" s="109"/>
      <c r="H30" s="105"/>
      <c r="I30" s="103"/>
      <c r="J30" s="103"/>
      <c r="K30" s="103"/>
      <c r="L30" s="103"/>
      <c r="M30" s="205">
        <v>0.213321</v>
      </c>
      <c r="N30" s="205">
        <f t="shared" si="3"/>
        <v>0</v>
      </c>
      <c r="O30" s="205">
        <v>28</v>
      </c>
      <c r="P30" s="205" t="s">
        <v>368</v>
      </c>
    </row>
    <row r="31" spans="1:16" ht="15">
      <c r="A31" s="388">
        <v>201920</v>
      </c>
      <c r="B31" s="389" t="str">
        <f t="shared" si="1"/>
        <v>NNDR3UnA</v>
      </c>
      <c r="C31" s="390">
        <f t="shared" si="2"/>
        <v>0</v>
      </c>
      <c r="D31" s="381">
        <v>26</v>
      </c>
      <c r="E31" s="391">
        <v>1</v>
      </c>
      <c r="F31" s="392">
        <f t="shared" si="0"/>
        <v>0</v>
      </c>
      <c r="G31" s="109"/>
      <c r="H31" s="110"/>
      <c r="I31" s="103"/>
      <c r="J31" s="103"/>
      <c r="K31" s="103"/>
      <c r="L31" s="103"/>
      <c r="M31" s="205">
        <v>0.899889</v>
      </c>
      <c r="N31" s="205">
        <f t="shared" si="3"/>
        <v>0</v>
      </c>
      <c r="O31" s="205">
        <v>29</v>
      </c>
      <c r="P31" s="205" t="s">
        <v>369</v>
      </c>
    </row>
    <row r="32" spans="1:16" ht="15">
      <c r="A32" s="388">
        <v>201920</v>
      </c>
      <c r="B32" s="389" t="str">
        <f t="shared" si="1"/>
        <v>NNDR3UnA</v>
      </c>
      <c r="C32" s="390">
        <f t="shared" si="2"/>
        <v>0</v>
      </c>
      <c r="D32" s="381">
        <v>27</v>
      </c>
      <c r="E32" s="391">
        <v>1</v>
      </c>
      <c r="F32" s="392" t="e">
        <f t="shared" si="0"/>
        <v>#N/A</v>
      </c>
      <c r="G32" s="106"/>
      <c r="H32" s="110"/>
      <c r="I32" s="103"/>
      <c r="J32" s="103">
        <v>2</v>
      </c>
      <c r="K32" s="103"/>
      <c r="L32" s="103"/>
      <c r="M32" s="205">
        <v>0.078921</v>
      </c>
      <c r="N32" s="205" t="e">
        <f t="shared" si="3"/>
        <v>#N/A</v>
      </c>
      <c r="O32" s="205">
        <v>30</v>
      </c>
      <c r="P32" s="205" t="s">
        <v>370</v>
      </c>
    </row>
    <row r="33" spans="1:16" ht="15">
      <c r="A33" s="388">
        <v>201920</v>
      </c>
      <c r="B33" s="389" t="str">
        <f t="shared" si="1"/>
        <v>NNDR3UnA</v>
      </c>
      <c r="C33" s="390">
        <f t="shared" si="2"/>
        <v>0</v>
      </c>
      <c r="D33" s="381">
        <v>40</v>
      </c>
      <c r="E33" s="391">
        <v>1</v>
      </c>
      <c r="F33" s="392">
        <f t="shared" si="0"/>
        <v>0</v>
      </c>
      <c r="M33" s="205">
        <v>0.052189</v>
      </c>
      <c r="N33" s="205">
        <f t="shared" si="3"/>
        <v>0</v>
      </c>
      <c r="O33" s="205">
        <v>31</v>
      </c>
      <c r="P33" s="205" t="s">
        <v>371</v>
      </c>
    </row>
    <row r="34" spans="1:16" ht="15">
      <c r="A34" s="388">
        <v>201920</v>
      </c>
      <c r="B34" s="389" t="str">
        <f t="shared" si="1"/>
        <v>NNDR3UnA</v>
      </c>
      <c r="C34" s="390">
        <f t="shared" si="2"/>
        <v>0</v>
      </c>
      <c r="D34" s="381">
        <v>41</v>
      </c>
      <c r="E34" s="391">
        <v>1</v>
      </c>
      <c r="F34" s="392">
        <f t="shared" si="0"/>
        <v>0</v>
      </c>
      <c r="M34" s="205">
        <v>0.9911</v>
      </c>
      <c r="N34" s="205">
        <f t="shared" si="3"/>
        <v>0</v>
      </c>
      <c r="O34" s="205">
        <v>32</v>
      </c>
      <c r="P34" s="205" t="s">
        <v>372</v>
      </c>
    </row>
    <row r="35" spans="1:16" ht="15">
      <c r="A35" s="388">
        <v>201920</v>
      </c>
      <c r="B35" s="389" t="str">
        <f t="shared" si="1"/>
        <v>NNDR3UnA</v>
      </c>
      <c r="C35" s="390">
        <f t="shared" si="2"/>
        <v>0</v>
      </c>
      <c r="D35" s="381">
        <v>42</v>
      </c>
      <c r="E35" s="391">
        <v>1</v>
      </c>
      <c r="F35" s="392">
        <f t="shared" si="0"/>
        <v>0</v>
      </c>
      <c r="M35" s="205">
        <v>0.2254</v>
      </c>
      <c r="N35" s="205">
        <f t="shared" si="3"/>
        <v>0</v>
      </c>
      <c r="O35" s="205">
        <v>33</v>
      </c>
      <c r="P35" s="205" t="s">
        <v>373</v>
      </c>
    </row>
    <row r="36" spans="1:16" ht="15">
      <c r="A36" s="388">
        <v>201920</v>
      </c>
      <c r="B36" s="389" t="str">
        <f t="shared" si="1"/>
        <v>NNDR3UnA</v>
      </c>
      <c r="C36" s="390">
        <f t="shared" si="2"/>
        <v>0</v>
      </c>
      <c r="D36" s="381">
        <v>43</v>
      </c>
      <c r="E36" s="391">
        <v>1</v>
      </c>
      <c r="F36" s="392">
        <f t="shared" si="0"/>
        <v>0</v>
      </c>
      <c r="M36" s="205">
        <v>0.3621</v>
      </c>
      <c r="N36" s="205">
        <f t="shared" si="3"/>
        <v>0</v>
      </c>
      <c r="O36" s="205">
        <v>34</v>
      </c>
      <c r="P36" s="205" t="s">
        <v>374</v>
      </c>
    </row>
    <row r="37" spans="14:16" ht="15">
      <c r="N37" s="205"/>
      <c r="O37" s="205">
        <v>35</v>
      </c>
      <c r="P37" s="205" t="s">
        <v>375</v>
      </c>
    </row>
    <row r="38" spans="14:16" ht="15">
      <c r="N38" s="205"/>
      <c r="O38" s="205">
        <v>36</v>
      </c>
      <c r="P38" s="205" t="s">
        <v>376</v>
      </c>
    </row>
    <row r="39" spans="13:16" ht="15">
      <c r="M39" s="205" t="s">
        <v>367</v>
      </c>
      <c r="N39" s="205"/>
      <c r="O39" s="205">
        <v>37</v>
      </c>
      <c r="P39" s="205" t="s">
        <v>377</v>
      </c>
    </row>
    <row r="40" spans="13:16" ht="15">
      <c r="M40" s="205" t="e">
        <f>SUM(N4:N36)</f>
        <v>#N/A</v>
      </c>
      <c r="N40" s="205"/>
      <c r="O40" s="205">
        <v>38</v>
      </c>
      <c r="P40" s="205" t="s">
        <v>378</v>
      </c>
    </row>
    <row r="41" spans="13:16" ht="15">
      <c r="M41" s="206" t="e">
        <f>ABS(FIXED((M40*10000000),0,1))</f>
        <v>#N/A</v>
      </c>
      <c r="N41" s="205"/>
      <c r="O41" s="205">
        <v>39</v>
      </c>
      <c r="P41" s="205" t="s">
        <v>379</v>
      </c>
    </row>
    <row r="42" spans="13:16" ht="15">
      <c r="M42" s="205" t="e">
        <f>VALUE(LEFT(M$41,2))</f>
        <v>#N/A</v>
      </c>
      <c r="N42" s="205"/>
      <c r="O42" s="205">
        <v>40</v>
      </c>
      <c r="P42" s="205" t="s">
        <v>380</v>
      </c>
    </row>
    <row r="43" spans="13:16" ht="15">
      <c r="M43" s="205" t="e">
        <f>VALUE(RIGHT(LEFT(M$41,4),2))</f>
        <v>#N/A</v>
      </c>
      <c r="N43" s="205"/>
      <c r="O43" s="205">
        <v>41</v>
      </c>
      <c r="P43" s="205" t="s">
        <v>381</v>
      </c>
    </row>
    <row r="44" spans="13:16" ht="15">
      <c r="M44" s="205" t="e">
        <f>VALUE(RIGHT(LEFT(M$41,6),2))</f>
        <v>#N/A</v>
      </c>
      <c r="N44" s="205"/>
      <c r="O44" s="205">
        <v>42</v>
      </c>
      <c r="P44" s="205" t="s">
        <v>382</v>
      </c>
    </row>
    <row r="45" spans="13:16" ht="15">
      <c r="M45" s="205" t="e">
        <f>VALUE(RIGHT(LEFT(M$41,8),2))</f>
        <v>#N/A</v>
      </c>
      <c r="N45" s="205"/>
      <c r="O45" s="205">
        <v>43</v>
      </c>
      <c r="P45" s="205" t="s">
        <v>383</v>
      </c>
    </row>
    <row r="46" spans="13:16" ht="15">
      <c r="M46" s="205" t="e">
        <f>VALUE(RIGHT(LEFT(M$41,10),2))</f>
        <v>#N/A</v>
      </c>
      <c r="N46" s="205"/>
      <c r="O46" s="205">
        <v>44</v>
      </c>
      <c r="P46" s="205" t="s">
        <v>384</v>
      </c>
    </row>
    <row r="47" spans="13:16" ht="15">
      <c r="M47" s="205" t="e">
        <f>VALUE(RIGHT(LEFT(M$41,12),2))</f>
        <v>#N/A</v>
      </c>
      <c r="N47" s="205"/>
      <c r="O47" s="205">
        <v>45</v>
      </c>
      <c r="P47" s="205" t="s">
        <v>385</v>
      </c>
    </row>
    <row r="48" spans="13:16" ht="15">
      <c r="M48" s="205" t="e">
        <f>VALUE(RIGHT(LEFT(M$41,14),2))</f>
        <v>#N/A</v>
      </c>
      <c r="N48" s="205"/>
      <c r="O48" s="205">
        <v>46</v>
      </c>
      <c r="P48" s="205" t="s">
        <v>386</v>
      </c>
    </row>
    <row r="49" spans="13:16" ht="15">
      <c r="M49" s="205"/>
      <c r="N49" s="205"/>
      <c r="O49" s="205">
        <v>47</v>
      </c>
      <c r="P49" s="205" t="s">
        <v>387</v>
      </c>
    </row>
    <row r="50" spans="13:16" ht="15">
      <c r="M50" s="205" t="e">
        <f>VLOOKUP(M42,letter,2,FALSE)&amp;VLOOKUP(M43,letter,2,FALSE)&amp;VLOOKUP(M44,letter,2,FALSE)&amp;VLOOKUP(M45,letter,2,FALSE)&amp;VLOOKUP(M46,letter,2,FALSE)&amp;VLOOKUP(M47,letter,2,FALSE)&amp;VLOOKUP(M48,letter,2,FALSE)</f>
        <v>#N/A</v>
      </c>
      <c r="N50" s="205"/>
      <c r="O50" s="205">
        <v>48</v>
      </c>
      <c r="P50" s="205" t="s">
        <v>388</v>
      </c>
    </row>
    <row r="51" spans="13:16" ht="15">
      <c r="M51" s="205"/>
      <c r="N51" s="205"/>
      <c r="O51" s="205">
        <v>49</v>
      </c>
      <c r="P51" s="205" t="s">
        <v>389</v>
      </c>
    </row>
    <row r="52" spans="13:16" ht="15">
      <c r="M52" s="205"/>
      <c r="N52" s="205"/>
      <c r="O52" s="205">
        <v>50</v>
      </c>
      <c r="P52" s="205" t="s">
        <v>390</v>
      </c>
    </row>
    <row r="53" spans="13:16" ht="15">
      <c r="M53" s="205"/>
      <c r="N53" s="205"/>
      <c r="O53" s="205">
        <v>51</v>
      </c>
      <c r="P53" s="205" t="s">
        <v>391</v>
      </c>
    </row>
    <row r="54" spans="13:16" ht="15">
      <c r="M54" s="205"/>
      <c r="N54" s="205"/>
      <c r="O54" s="205">
        <v>52</v>
      </c>
      <c r="P54" s="205" t="s">
        <v>392</v>
      </c>
    </row>
    <row r="55" spans="13:16" ht="15">
      <c r="M55" s="205"/>
      <c r="N55" s="205"/>
      <c r="O55" s="205">
        <v>53</v>
      </c>
      <c r="P55" s="205" t="s">
        <v>393</v>
      </c>
    </row>
    <row r="56" spans="13:16" ht="15">
      <c r="M56" s="205"/>
      <c r="N56" s="205"/>
      <c r="O56" s="205">
        <v>54</v>
      </c>
      <c r="P56" s="205" t="s">
        <v>394</v>
      </c>
    </row>
    <row r="57" spans="13:16" ht="15">
      <c r="M57" s="205"/>
      <c r="N57" s="205"/>
      <c r="O57" s="205">
        <v>55</v>
      </c>
      <c r="P57" s="205" t="s">
        <v>395</v>
      </c>
    </row>
    <row r="58" spans="13:16" ht="15">
      <c r="M58" s="205"/>
      <c r="N58" s="205"/>
      <c r="O58" s="205">
        <v>56</v>
      </c>
      <c r="P58" s="205" t="s">
        <v>396</v>
      </c>
    </row>
    <row r="59" spans="13:16" ht="15">
      <c r="M59" s="205"/>
      <c r="N59" s="205"/>
      <c r="O59" s="205">
        <v>57</v>
      </c>
      <c r="P59" s="205" t="s">
        <v>397</v>
      </c>
    </row>
    <row r="60" spans="13:16" ht="15">
      <c r="M60" s="205"/>
      <c r="N60" s="205"/>
      <c r="O60" s="205">
        <v>58</v>
      </c>
      <c r="P60" s="205" t="s">
        <v>398</v>
      </c>
    </row>
    <row r="61" spans="13:16" ht="15">
      <c r="M61" s="205"/>
      <c r="N61" s="205"/>
      <c r="O61" s="205">
        <v>59</v>
      </c>
      <c r="P61" s="205" t="s">
        <v>399</v>
      </c>
    </row>
    <row r="62" spans="13:16" ht="15">
      <c r="M62" s="205"/>
      <c r="N62" s="205"/>
      <c r="O62" s="205">
        <v>60</v>
      </c>
      <c r="P62" s="205" t="s">
        <v>400</v>
      </c>
    </row>
    <row r="63" spans="13:16" ht="15">
      <c r="M63" s="205"/>
      <c r="N63" s="205"/>
      <c r="O63" s="205">
        <v>61</v>
      </c>
      <c r="P63" s="205" t="s">
        <v>401</v>
      </c>
    </row>
    <row r="64" spans="13:16" ht="15">
      <c r="M64" s="205"/>
      <c r="N64" s="205"/>
      <c r="O64" s="205">
        <v>62</v>
      </c>
      <c r="P64" s="205" t="s">
        <v>402</v>
      </c>
    </row>
    <row r="65" spans="13:16" ht="15">
      <c r="M65" s="205"/>
      <c r="N65" s="205"/>
      <c r="O65" s="205">
        <v>63</v>
      </c>
      <c r="P65" s="205" t="s">
        <v>403</v>
      </c>
    </row>
    <row r="66" spans="13:16" ht="15">
      <c r="M66" s="205"/>
      <c r="N66" s="205"/>
      <c r="O66" s="205">
        <v>64</v>
      </c>
      <c r="P66" s="205" t="s">
        <v>404</v>
      </c>
    </row>
    <row r="67" spans="13:16" ht="15">
      <c r="M67" s="205"/>
      <c r="N67" s="205"/>
      <c r="O67" s="205">
        <v>65</v>
      </c>
      <c r="P67" s="205" t="s">
        <v>405</v>
      </c>
    </row>
    <row r="68" spans="13:16" ht="15">
      <c r="M68" s="205"/>
      <c r="N68" s="205"/>
      <c r="O68" s="205">
        <v>66</v>
      </c>
      <c r="P68" s="205" t="s">
        <v>406</v>
      </c>
    </row>
    <row r="69" spans="13:16" ht="15">
      <c r="M69" s="205"/>
      <c r="N69" s="205"/>
      <c r="O69" s="205">
        <v>67</v>
      </c>
      <c r="P69" s="205" t="s">
        <v>407</v>
      </c>
    </row>
    <row r="70" spans="13:16" ht="15">
      <c r="M70" s="205"/>
      <c r="N70" s="205"/>
      <c r="O70" s="205">
        <v>68</v>
      </c>
      <c r="P70" s="205" t="s">
        <v>408</v>
      </c>
    </row>
    <row r="71" spans="13:16" ht="15">
      <c r="M71" s="205"/>
      <c r="N71" s="205"/>
      <c r="O71" s="205">
        <v>69</v>
      </c>
      <c r="P71" s="205" t="s">
        <v>409</v>
      </c>
    </row>
    <row r="72" spans="13:16" ht="15">
      <c r="M72" s="205"/>
      <c r="N72" s="205"/>
      <c r="O72" s="205">
        <v>70</v>
      </c>
      <c r="P72" s="205" t="s">
        <v>410</v>
      </c>
    </row>
    <row r="73" spans="13:16" ht="15">
      <c r="M73" s="205"/>
      <c r="N73" s="205"/>
      <c r="O73" s="205">
        <v>71</v>
      </c>
      <c r="P73" s="205" t="s">
        <v>411</v>
      </c>
    </row>
    <row r="74" spans="13:16" ht="15">
      <c r="M74" s="205"/>
      <c r="N74" s="205"/>
      <c r="O74" s="205">
        <v>72</v>
      </c>
      <c r="P74" s="205" t="s">
        <v>412</v>
      </c>
    </row>
    <row r="75" spans="13:16" ht="15">
      <c r="M75" s="205"/>
      <c r="N75" s="205"/>
      <c r="O75" s="205">
        <v>73</v>
      </c>
      <c r="P75" s="205" t="s">
        <v>413</v>
      </c>
    </row>
    <row r="76" spans="13:16" ht="15">
      <c r="M76" s="205"/>
      <c r="N76" s="205"/>
      <c r="O76" s="205">
        <v>74</v>
      </c>
      <c r="P76" s="205" t="s">
        <v>414</v>
      </c>
    </row>
    <row r="77" spans="13:16" ht="15">
      <c r="M77" s="205"/>
      <c r="N77" s="205"/>
      <c r="O77" s="205">
        <v>75</v>
      </c>
      <c r="P77" s="205" t="s">
        <v>415</v>
      </c>
    </row>
    <row r="78" spans="13:16" ht="15">
      <c r="M78" s="205"/>
      <c r="N78" s="205"/>
      <c r="O78" s="205">
        <v>76</v>
      </c>
      <c r="P78" s="205" t="s">
        <v>416</v>
      </c>
    </row>
    <row r="79" spans="13:16" ht="15">
      <c r="M79" s="205"/>
      <c r="N79" s="205"/>
      <c r="O79" s="205">
        <v>77</v>
      </c>
      <c r="P79" s="205" t="s">
        <v>417</v>
      </c>
    </row>
    <row r="80" spans="13:16" ht="15">
      <c r="M80" s="205"/>
      <c r="N80" s="205"/>
      <c r="O80" s="205">
        <v>78</v>
      </c>
      <c r="P80" s="205" t="s">
        <v>418</v>
      </c>
    </row>
    <row r="81" spans="13:16" ht="15">
      <c r="M81" s="205"/>
      <c r="N81" s="205"/>
      <c r="O81" s="205">
        <v>79</v>
      </c>
      <c r="P81" s="205" t="s">
        <v>419</v>
      </c>
    </row>
    <row r="82" spans="13:16" ht="15">
      <c r="M82" s="205"/>
      <c r="N82" s="205"/>
      <c r="O82" s="205">
        <v>80</v>
      </c>
      <c r="P82" s="205" t="s">
        <v>420</v>
      </c>
    </row>
    <row r="83" spans="13:16" ht="15">
      <c r="M83" s="205"/>
      <c r="N83" s="205"/>
      <c r="O83" s="205">
        <v>81</v>
      </c>
      <c r="P83" s="205" t="s">
        <v>421</v>
      </c>
    </row>
    <row r="84" spans="13:16" ht="15">
      <c r="M84" s="205"/>
      <c r="N84" s="205"/>
      <c r="O84" s="205">
        <v>82</v>
      </c>
      <c r="P84" s="205" t="s">
        <v>422</v>
      </c>
    </row>
    <row r="85" spans="13:16" ht="15">
      <c r="M85" s="205"/>
      <c r="N85" s="205"/>
      <c r="O85" s="205">
        <v>83</v>
      </c>
      <c r="P85" s="205" t="s">
        <v>423</v>
      </c>
    </row>
    <row r="86" spans="13:16" ht="15">
      <c r="M86" s="205"/>
      <c r="N86" s="205"/>
      <c r="O86" s="205">
        <v>84</v>
      </c>
      <c r="P86" s="205" t="s">
        <v>424</v>
      </c>
    </row>
    <row r="87" spans="13:16" ht="15">
      <c r="M87" s="205"/>
      <c r="N87" s="205"/>
      <c r="O87" s="205">
        <v>85</v>
      </c>
      <c r="P87" s="205" t="s">
        <v>425</v>
      </c>
    </row>
    <row r="88" spans="13:16" ht="15">
      <c r="M88" s="205"/>
      <c r="N88" s="205"/>
      <c r="O88" s="205">
        <v>86</v>
      </c>
      <c r="P88" s="205" t="s">
        <v>426</v>
      </c>
    </row>
    <row r="89" spans="13:16" ht="15">
      <c r="M89" s="205"/>
      <c r="N89" s="205"/>
      <c r="O89" s="205">
        <v>87</v>
      </c>
      <c r="P89" s="205" t="s">
        <v>427</v>
      </c>
    </row>
    <row r="90" spans="13:16" ht="15">
      <c r="M90" s="205"/>
      <c r="N90" s="205"/>
      <c r="O90" s="205">
        <v>88</v>
      </c>
      <c r="P90" s="205" t="s">
        <v>428</v>
      </c>
    </row>
    <row r="91" spans="13:16" ht="15">
      <c r="M91" s="205"/>
      <c r="N91" s="205"/>
      <c r="O91" s="205">
        <v>89</v>
      </c>
      <c r="P91" s="205" t="s">
        <v>429</v>
      </c>
    </row>
    <row r="92" spans="13:16" ht="15">
      <c r="M92" s="205"/>
      <c r="N92" s="205"/>
      <c r="O92" s="205">
        <v>90</v>
      </c>
      <c r="P92" s="205" t="s">
        <v>430</v>
      </c>
    </row>
    <row r="93" spans="13:16" ht="15">
      <c r="M93" s="205"/>
      <c r="N93" s="205"/>
      <c r="O93" s="205">
        <v>91</v>
      </c>
      <c r="P93" s="205" t="s">
        <v>431</v>
      </c>
    </row>
    <row r="94" spans="13:16" ht="15">
      <c r="M94" s="205"/>
      <c r="N94" s="205"/>
      <c r="O94" s="205">
        <v>92</v>
      </c>
      <c r="P94" s="205" t="s">
        <v>432</v>
      </c>
    </row>
    <row r="95" spans="13:16" ht="15">
      <c r="M95" s="205"/>
      <c r="N95" s="205"/>
      <c r="O95" s="205">
        <v>93</v>
      </c>
      <c r="P95" s="205" t="s">
        <v>433</v>
      </c>
    </row>
    <row r="96" spans="13:16" ht="15">
      <c r="M96" s="205"/>
      <c r="N96" s="205"/>
      <c r="O96" s="205">
        <v>94</v>
      </c>
      <c r="P96" s="205" t="s">
        <v>434</v>
      </c>
    </row>
    <row r="97" spans="13:16" ht="15">
      <c r="M97" s="205"/>
      <c r="N97" s="205"/>
      <c r="O97" s="205">
        <v>95</v>
      </c>
      <c r="P97" s="205" t="s">
        <v>435</v>
      </c>
    </row>
    <row r="98" spans="13:16" ht="15">
      <c r="M98" s="205"/>
      <c r="N98" s="205"/>
      <c r="O98" s="205">
        <v>96</v>
      </c>
      <c r="P98" s="205" t="s">
        <v>436</v>
      </c>
    </row>
    <row r="99" spans="13:16" ht="15">
      <c r="M99" s="205"/>
      <c r="N99" s="205"/>
      <c r="O99" s="205">
        <v>97</v>
      </c>
      <c r="P99" s="205" t="s">
        <v>437</v>
      </c>
    </row>
    <row r="100" spans="13:16" ht="15">
      <c r="M100" s="205"/>
      <c r="N100" s="205"/>
      <c r="O100" s="205">
        <v>98</v>
      </c>
      <c r="P100" s="205" t="s">
        <v>438</v>
      </c>
    </row>
    <row r="101" spans="13:16" ht="15">
      <c r="M101" s="205"/>
      <c r="N101" s="205"/>
      <c r="O101" s="205">
        <v>99</v>
      </c>
      <c r="P101" s="205" t="s">
        <v>946</v>
      </c>
    </row>
    <row r="102" spans="15:16" ht="15">
      <c r="O102" s="205">
        <v>0</v>
      </c>
      <c r="P102" s="205" t="s">
        <v>439</v>
      </c>
    </row>
  </sheetData>
  <sheetProtection/>
  <mergeCells count="1">
    <mergeCell ref="A1:E1"/>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84"/>
  <sheetViews>
    <sheetView showRowColHeaders="0" view="pageBreakPreview" zoomScale="130" zoomScaleSheetLayoutView="130" zoomScalePageLayoutView="0" workbookViewId="0" topLeftCell="A55">
      <selection activeCell="O60" sqref="O60"/>
    </sheetView>
  </sheetViews>
  <sheetFormatPr defaultColWidth="0" defaultRowHeight="12.75" customHeight="1" zeroHeight="1"/>
  <cols>
    <col min="1" max="1" width="8.99609375" style="18" customWidth="1"/>
    <col min="2" max="2" width="1.77734375" style="18" customWidth="1"/>
    <col min="3" max="3" width="4.3359375" style="18" customWidth="1"/>
    <col min="4" max="13" width="5.77734375" style="18" customWidth="1"/>
    <col min="14" max="14" width="12.10546875" style="18" customWidth="1"/>
    <col min="15" max="15" width="13.99609375" style="18" customWidth="1"/>
    <col min="16" max="16" width="3.5546875" style="18" customWidth="1"/>
    <col min="17" max="17" width="9.99609375" style="18" customWidth="1"/>
    <col min="18" max="18" width="26.21484375" style="152" hidden="1" customWidth="1"/>
    <col min="19" max="16384" width="0" style="18" hidden="1" customWidth="1"/>
  </cols>
  <sheetData>
    <row r="1" spans="1:18" ht="17.25" customHeight="1">
      <c r="A1" s="19"/>
      <c r="B1" s="19"/>
      <c r="P1" s="92"/>
      <c r="Q1" s="92"/>
      <c r="R1" s="152" t="s">
        <v>205</v>
      </c>
    </row>
    <row r="2" spans="1:18" ht="22.5" customHeight="1">
      <c r="A2" s="19"/>
      <c r="B2" s="44"/>
      <c r="C2" s="44"/>
      <c r="D2" s="21" t="str">
        <f>FrontPage!C2</f>
        <v>Non-domestic rates final contributions return 2020-21</v>
      </c>
      <c r="E2" s="23"/>
      <c r="F2" s="23"/>
      <c r="G2" s="23"/>
      <c r="H2" s="23"/>
      <c r="I2" s="23"/>
      <c r="J2" s="23"/>
      <c r="K2" s="23"/>
      <c r="L2" s="23"/>
      <c r="M2" s="23"/>
      <c r="N2" s="22"/>
      <c r="O2" s="22" t="str">
        <f>FrontPage!L2</f>
        <v>NDR3</v>
      </c>
      <c r="P2" s="346" t="str">
        <f>+FrontPage!N2</f>
        <v>v.1.1</v>
      </c>
      <c r="Q2" s="339"/>
      <c r="R2" s="152" t="str">
        <f>Year</f>
        <v>2020-21</v>
      </c>
    </row>
    <row r="3" spans="1:18" ht="12.75">
      <c r="A3" s="19"/>
      <c r="B3" s="46"/>
      <c r="C3" s="42"/>
      <c r="D3" s="42"/>
      <c r="E3" s="42"/>
      <c r="F3" s="42"/>
      <c r="G3" s="42"/>
      <c r="H3" s="40"/>
      <c r="I3" s="40"/>
      <c r="J3" s="40"/>
      <c r="K3" s="40"/>
      <c r="L3" s="40"/>
      <c r="M3" s="40"/>
      <c r="N3" s="40"/>
      <c r="O3" s="40"/>
      <c r="P3" s="45"/>
      <c r="Q3" s="40"/>
      <c r="R3" s="152" t="str">
        <f>Details!C7</f>
        <v>2019-20</v>
      </c>
    </row>
    <row r="4" spans="1:18" ht="12.75">
      <c r="A4" s="19"/>
      <c r="B4" s="46"/>
      <c r="C4" s="41" t="str">
        <f>Language!D21&amp;UANumber</f>
        <v>Authority code: 0</v>
      </c>
      <c r="D4" s="40"/>
      <c r="E4" s="40"/>
      <c r="F4" s="40"/>
      <c r="G4" s="41" t="str">
        <f>Language!D22&amp;FrontPage!C13</f>
        <v>Authority: </v>
      </c>
      <c r="H4" s="40"/>
      <c r="I4" s="40"/>
      <c r="J4" s="40"/>
      <c r="K4" s="40"/>
      <c r="L4" s="40"/>
      <c r="M4" s="40"/>
      <c r="N4" s="40"/>
      <c r="O4" s="40"/>
      <c r="P4" s="45"/>
      <c r="Q4" s="40"/>
      <c r="R4" s="152" t="str">
        <f>Details!C8</f>
        <v>2018-19</v>
      </c>
    </row>
    <row r="5" spans="1:18" ht="12.75">
      <c r="A5" s="19"/>
      <c r="B5" s="46"/>
      <c r="C5" s="42"/>
      <c r="D5" s="40"/>
      <c r="E5" s="40"/>
      <c r="F5" s="40"/>
      <c r="G5" s="40"/>
      <c r="H5" s="40"/>
      <c r="I5" s="40"/>
      <c r="J5" s="40"/>
      <c r="K5" s="40"/>
      <c r="L5" s="40"/>
      <c r="M5" s="40"/>
      <c r="N5" s="40"/>
      <c r="O5" s="40"/>
      <c r="P5" s="45"/>
      <c r="Q5" s="40"/>
      <c r="R5" s="152" t="str">
        <f>Details!E5</f>
        <v>2021</v>
      </c>
    </row>
    <row r="6" spans="1:18" ht="12.75">
      <c r="A6" s="19"/>
      <c r="B6" s="47"/>
      <c r="C6" s="43" t="str">
        <f>Language!$D23</f>
        <v>Part 1 - Preliminary information (Please enter all amounts to the nearest pound)</v>
      </c>
      <c r="D6" s="48"/>
      <c r="E6" s="48"/>
      <c r="F6" s="48"/>
      <c r="G6" s="48"/>
      <c r="H6" s="48"/>
      <c r="I6" s="48"/>
      <c r="J6" s="48"/>
      <c r="K6" s="48"/>
      <c r="L6" s="48"/>
      <c r="M6" s="48"/>
      <c r="N6" s="48"/>
      <c r="O6" s="208" t="str">
        <f>Language!D24</f>
        <v>£ pounds</v>
      </c>
      <c r="P6" s="209"/>
      <c r="Q6" s="340"/>
      <c r="R6" s="152" t="str">
        <f>Details!D6</f>
        <v>202021</v>
      </c>
    </row>
    <row r="7" spans="1:17" ht="12.75">
      <c r="A7" s="19"/>
      <c r="B7" s="241"/>
      <c r="C7" s="43"/>
      <c r="D7" s="48"/>
      <c r="E7" s="48"/>
      <c r="F7" s="48"/>
      <c r="G7" s="48"/>
      <c r="H7" s="48"/>
      <c r="I7" s="48"/>
      <c r="J7" s="48"/>
      <c r="K7" s="48"/>
      <c r="L7" s="48"/>
      <c r="M7" s="48"/>
      <c r="N7" s="48"/>
      <c r="O7" s="48"/>
      <c r="P7" s="93"/>
      <c r="Q7" s="341"/>
    </row>
    <row r="8" spans="1:17" ht="12.75">
      <c r="A8" s="24"/>
      <c r="B8" s="242"/>
      <c r="C8" s="43" t="str">
        <f>Language!$D25</f>
        <v>Gross rates payable</v>
      </c>
      <c r="D8" s="43"/>
      <c r="E8" s="48"/>
      <c r="F8" s="48"/>
      <c r="G8" s="48"/>
      <c r="H8" s="48"/>
      <c r="I8" s="48"/>
      <c r="J8" s="48"/>
      <c r="K8" s="48"/>
      <c r="L8" s="48"/>
      <c r="M8" s="48"/>
      <c r="N8" s="211"/>
      <c r="O8" s="347"/>
      <c r="P8" s="93"/>
      <c r="Q8" s="341"/>
    </row>
    <row r="9" spans="1:18" ht="12">
      <c r="A9" s="25"/>
      <c r="B9" s="243"/>
      <c r="C9" s="212">
        <v>1</v>
      </c>
      <c r="D9" s="48" t="str">
        <f>Language!$D26</f>
        <v>in respect of this current year</v>
      </c>
      <c r="E9" s="52"/>
      <c r="F9" s="52"/>
      <c r="G9" s="52"/>
      <c r="H9" s="52"/>
      <c r="I9" s="52"/>
      <c r="J9" s="52"/>
      <c r="K9" s="52"/>
      <c r="L9" s="52"/>
      <c r="M9" s="52"/>
      <c r="N9" s="213"/>
      <c r="O9" s="217"/>
      <c r="P9" s="215"/>
      <c r="Q9" s="342"/>
      <c r="R9" s="152">
        <v>1</v>
      </c>
    </row>
    <row r="10" spans="1:18" ht="12">
      <c r="A10" s="25"/>
      <c r="B10" s="244"/>
      <c r="C10" s="212">
        <v>2</v>
      </c>
      <c r="D10" s="48" t="str">
        <f>Language!$D27</f>
        <v>net amounts in respect of previous years</v>
      </c>
      <c r="E10" s="52"/>
      <c r="F10" s="52"/>
      <c r="G10" s="52"/>
      <c r="H10" s="52"/>
      <c r="I10" s="52"/>
      <c r="J10" s="52"/>
      <c r="K10" s="52"/>
      <c r="L10" s="52"/>
      <c r="M10" s="52"/>
      <c r="N10" s="52"/>
      <c r="O10" s="217"/>
      <c r="P10" s="215"/>
      <c r="Q10" s="342"/>
      <c r="R10" s="152">
        <v>2</v>
      </c>
    </row>
    <row r="11" spans="1:17" ht="12.75">
      <c r="A11" s="25"/>
      <c r="B11" s="244"/>
      <c r="C11" s="227"/>
      <c r="D11" s="52"/>
      <c r="E11" s="52"/>
      <c r="F11" s="52"/>
      <c r="G11" s="52"/>
      <c r="H11" s="52"/>
      <c r="I11" s="52"/>
      <c r="J11" s="52"/>
      <c r="K11" s="52"/>
      <c r="L11" s="52"/>
      <c r="M11" s="52"/>
      <c r="N11" s="52"/>
      <c r="O11" s="52"/>
      <c r="P11" s="215"/>
      <c r="Q11" s="342"/>
    </row>
    <row r="12" spans="1:17" ht="12.75">
      <c r="A12" s="25"/>
      <c r="B12" s="245"/>
      <c r="C12" s="227" t="str">
        <f>Language!$D28</f>
        <v>Mandatory reliefs (please show the estimated lost yield as positive)</v>
      </c>
      <c r="D12" s="52"/>
      <c r="E12" s="52"/>
      <c r="F12" s="43"/>
      <c r="G12" s="52"/>
      <c r="H12" s="52"/>
      <c r="I12" s="48"/>
      <c r="J12" s="48"/>
      <c r="K12" s="48"/>
      <c r="L12" s="52"/>
      <c r="M12" s="52"/>
      <c r="N12" s="52"/>
      <c r="O12" s="52"/>
      <c r="P12" s="218"/>
      <c r="Q12" s="343"/>
    </row>
    <row r="13" spans="1:17" ht="12.75">
      <c r="A13" s="25"/>
      <c r="B13" s="244"/>
      <c r="C13" s="43" t="str">
        <f>Language!$D29</f>
        <v>Transitional relief</v>
      </c>
      <c r="D13" s="43"/>
      <c r="E13" s="211"/>
      <c r="F13" s="211"/>
      <c r="G13" s="211"/>
      <c r="H13" s="211"/>
      <c r="I13" s="211"/>
      <c r="J13" s="211"/>
      <c r="K13" s="211"/>
      <c r="L13" s="211"/>
      <c r="M13" s="211"/>
      <c r="N13" s="52"/>
      <c r="O13" s="52"/>
      <c r="P13" s="218"/>
      <c r="Q13" s="343"/>
    </row>
    <row r="14" spans="1:17" ht="12">
      <c r="A14" s="25"/>
      <c r="B14" s="244"/>
      <c r="C14" s="212">
        <v>3.1</v>
      </c>
      <c r="D14" s="48" t="str">
        <f>Language!$D30</f>
        <v>Total transitional relief given within the current financial year</v>
      </c>
      <c r="E14" s="48"/>
      <c r="F14" s="48"/>
      <c r="G14" s="48"/>
      <c r="H14" s="48"/>
      <c r="I14" s="48"/>
      <c r="J14" s="48"/>
      <c r="K14" s="48"/>
      <c r="L14" s="48"/>
      <c r="M14" s="48"/>
      <c r="N14" s="52"/>
      <c r="O14" s="217"/>
      <c r="P14" s="215"/>
      <c r="Q14" s="342"/>
    </row>
    <row r="15" spans="1:17" ht="12">
      <c r="A15" s="25"/>
      <c r="B15" s="246"/>
      <c r="C15" s="212">
        <v>4.1</v>
      </c>
      <c r="D15" s="48" t="str">
        <f>Language!$D31</f>
        <v>Transitional relief prior year adjustments made this financial year</v>
      </c>
      <c r="E15" s="48"/>
      <c r="F15" s="48"/>
      <c r="G15" s="48"/>
      <c r="H15" s="48"/>
      <c r="I15" s="48"/>
      <c r="J15" s="48"/>
      <c r="K15" s="48"/>
      <c r="L15" s="48"/>
      <c r="M15" s="48"/>
      <c r="N15" s="52"/>
      <c r="O15" s="214"/>
      <c r="P15" s="218"/>
      <c r="Q15" s="343"/>
    </row>
    <row r="16" spans="1:17" ht="12.75">
      <c r="A16" s="25"/>
      <c r="B16" s="247"/>
      <c r="C16" s="227"/>
      <c r="D16" s="52"/>
      <c r="E16" s="52"/>
      <c r="F16" s="52"/>
      <c r="G16" s="52"/>
      <c r="H16" s="52"/>
      <c r="I16" s="52"/>
      <c r="J16" s="52"/>
      <c r="K16" s="52"/>
      <c r="L16" s="52"/>
      <c r="M16" s="211"/>
      <c r="N16" s="52"/>
      <c r="O16" s="219"/>
      <c r="P16" s="215"/>
      <c r="Q16" s="342"/>
    </row>
    <row r="17" spans="1:17" ht="12.75">
      <c r="A17" s="25"/>
      <c r="B17" s="245"/>
      <c r="C17" s="210" t="str">
        <f>Language!$D32</f>
        <v>Reductions under:</v>
      </c>
      <c r="D17" s="211"/>
      <c r="E17" s="52"/>
      <c r="F17" s="52"/>
      <c r="G17" s="52"/>
      <c r="H17" s="52"/>
      <c r="I17" s="52"/>
      <c r="J17" s="52"/>
      <c r="K17" s="52"/>
      <c r="L17" s="48"/>
      <c r="M17" s="52"/>
      <c r="N17" s="220"/>
      <c r="O17" s="219"/>
      <c r="P17" s="221"/>
      <c r="Q17" s="344"/>
    </row>
    <row r="18" spans="1:17" ht="12.75">
      <c r="A18" s="25"/>
      <c r="B18" s="248"/>
      <c r="C18" s="227" t="str">
        <f>Language!$D33</f>
        <v>Section 43(5) and s43(6)(a) (charities)</v>
      </c>
      <c r="D18" s="52"/>
      <c r="E18" s="48"/>
      <c r="F18" s="48"/>
      <c r="G18" s="48"/>
      <c r="H18" s="48"/>
      <c r="I18" s="48"/>
      <c r="J18" s="48"/>
      <c r="K18" s="48"/>
      <c r="L18" s="48"/>
      <c r="M18" s="48"/>
      <c r="N18" s="211"/>
      <c r="O18" s="222"/>
      <c r="P18" s="221"/>
      <c r="Q18" s="344"/>
    </row>
    <row r="19" spans="1:18" ht="12">
      <c r="A19" s="25"/>
      <c r="B19" s="243"/>
      <c r="C19" s="212">
        <v>5</v>
      </c>
      <c r="D19" s="52" t="str">
        <f>Language!$D34</f>
        <v>in respect of this current year</v>
      </c>
      <c r="E19" s="52"/>
      <c r="F19" s="52"/>
      <c r="G19" s="52"/>
      <c r="H19" s="52"/>
      <c r="I19" s="52"/>
      <c r="J19" s="52"/>
      <c r="K19" s="52"/>
      <c r="L19" s="52"/>
      <c r="M19" s="52"/>
      <c r="N19" s="223"/>
      <c r="O19" s="214"/>
      <c r="P19" s="215"/>
      <c r="Q19" s="342"/>
      <c r="R19" s="152">
        <v>5</v>
      </c>
    </row>
    <row r="20" spans="1:18" ht="12">
      <c r="A20" s="25"/>
      <c r="B20" s="243"/>
      <c r="C20" s="212">
        <v>6</v>
      </c>
      <c r="D20" s="52" t="str">
        <f>Language!$D35</f>
        <v>net amounts in respect of previous years</v>
      </c>
      <c r="E20" s="220"/>
      <c r="F20" s="220"/>
      <c r="G20" s="220"/>
      <c r="H20" s="220"/>
      <c r="I20" s="220"/>
      <c r="J20" s="220"/>
      <c r="K20" s="220"/>
      <c r="L20" s="220"/>
      <c r="M20" s="220"/>
      <c r="N20" s="224"/>
      <c r="O20" s="217"/>
      <c r="P20" s="215"/>
      <c r="Q20" s="342"/>
      <c r="R20" s="152">
        <v>6</v>
      </c>
    </row>
    <row r="21" spans="1:17" ht="12">
      <c r="A21" s="25"/>
      <c r="B21" s="249"/>
      <c r="C21" s="225"/>
      <c r="D21" s="48"/>
      <c r="E21" s="48"/>
      <c r="F21" s="48"/>
      <c r="G21" s="48"/>
      <c r="H21" s="48"/>
      <c r="I21" s="48"/>
      <c r="J21" s="48"/>
      <c r="K21" s="48"/>
      <c r="L21" s="48"/>
      <c r="M21" s="48"/>
      <c r="N21" s="52"/>
      <c r="O21" s="100"/>
      <c r="P21" s="226"/>
      <c r="Q21" s="345"/>
    </row>
    <row r="22" spans="1:17" ht="12.75">
      <c r="A22" s="25"/>
      <c r="B22" s="250"/>
      <c r="C22" s="227" t="str">
        <f>Language!$D36</f>
        <v>Section 43(5) and s43(6)(b) (community amateur sports clubs)</v>
      </c>
      <c r="D22" s="52"/>
      <c r="E22" s="48"/>
      <c r="F22" s="48"/>
      <c r="G22" s="48"/>
      <c r="H22" s="48"/>
      <c r="I22" s="48"/>
      <c r="J22" s="48"/>
      <c r="K22" s="48"/>
      <c r="L22" s="48"/>
      <c r="M22" s="48"/>
      <c r="N22" s="52"/>
      <c r="O22" s="100"/>
      <c r="P22" s="226"/>
      <c r="Q22" s="345"/>
    </row>
    <row r="23" spans="1:18" ht="12">
      <c r="A23" s="25"/>
      <c r="B23" s="244"/>
      <c r="C23" s="216">
        <v>6.5</v>
      </c>
      <c r="D23" s="52" t="str">
        <f>Language!$D37</f>
        <v>in respect of this current year</v>
      </c>
      <c r="E23" s="52"/>
      <c r="F23" s="52"/>
      <c r="G23" s="52"/>
      <c r="H23" s="52"/>
      <c r="I23" s="52"/>
      <c r="J23" s="52"/>
      <c r="K23" s="52"/>
      <c r="L23" s="52"/>
      <c r="M23" s="52"/>
      <c r="N23" s="52"/>
      <c r="O23" s="217"/>
      <c r="P23" s="226"/>
      <c r="Q23" s="345"/>
      <c r="R23" s="152">
        <v>7</v>
      </c>
    </row>
    <row r="24" spans="1:17" ht="12">
      <c r="A24" s="25"/>
      <c r="B24" s="244"/>
      <c r="C24" s="216">
        <v>6.6</v>
      </c>
      <c r="D24" s="52" t="str">
        <f>Language!$D38</f>
        <v>net amounts in respect of previous years</v>
      </c>
      <c r="E24" s="52"/>
      <c r="F24" s="52"/>
      <c r="G24" s="52"/>
      <c r="H24" s="52"/>
      <c r="I24" s="52"/>
      <c r="J24" s="52"/>
      <c r="K24" s="52"/>
      <c r="L24" s="52"/>
      <c r="M24" s="52"/>
      <c r="N24" s="52"/>
      <c r="O24" s="217"/>
      <c r="P24" s="226"/>
      <c r="Q24" s="345"/>
    </row>
    <row r="25" spans="1:17" ht="12">
      <c r="A25" s="25"/>
      <c r="B25" s="244"/>
      <c r="C25" s="216"/>
      <c r="D25" s="52"/>
      <c r="E25" s="52"/>
      <c r="F25" s="52"/>
      <c r="G25" s="52"/>
      <c r="H25" s="52"/>
      <c r="I25" s="52"/>
      <c r="J25" s="52"/>
      <c r="K25" s="52"/>
      <c r="L25" s="52"/>
      <c r="M25" s="52"/>
      <c r="N25" s="52"/>
      <c r="O25" s="100"/>
      <c r="P25" s="226"/>
      <c r="Q25" s="345"/>
    </row>
    <row r="26" spans="1:17" ht="12.75">
      <c r="A26" s="25"/>
      <c r="B26" s="244"/>
      <c r="C26" s="227" t="str">
        <f>Language!$D39</f>
        <v>Section 43(4B) and article 5 of the 2017 Order  (small business rate relief)</v>
      </c>
      <c r="D26" s="52"/>
      <c r="E26" s="52"/>
      <c r="F26" s="52"/>
      <c r="G26" s="52"/>
      <c r="H26" s="52"/>
      <c r="I26" s="52"/>
      <c r="J26" s="52"/>
      <c r="K26" s="52"/>
      <c r="L26" s="52"/>
      <c r="M26" s="52"/>
      <c r="N26" s="52"/>
      <c r="O26" s="100"/>
      <c r="P26" s="226"/>
      <c r="Q26" s="345"/>
    </row>
    <row r="27" spans="1:18" ht="12">
      <c r="A27" s="25"/>
      <c r="B27" s="244"/>
      <c r="C27" s="216">
        <v>8</v>
      </c>
      <c r="D27" s="52" t="str">
        <f>Language!$D40</f>
        <v>in respect of previous years</v>
      </c>
      <c r="E27" s="52"/>
      <c r="F27" s="52"/>
      <c r="G27" s="52"/>
      <c r="H27" s="52"/>
      <c r="I27" s="52"/>
      <c r="J27" s="52"/>
      <c r="K27" s="52"/>
      <c r="L27" s="52"/>
      <c r="M27" s="52"/>
      <c r="N27" s="52"/>
      <c r="O27" s="217"/>
      <c r="P27" s="226"/>
      <c r="Q27" s="345"/>
      <c r="R27" s="152">
        <v>8</v>
      </c>
    </row>
    <row r="28" spans="1:17" ht="12">
      <c r="A28" s="25"/>
      <c r="B28" s="244"/>
      <c r="C28" s="216">
        <v>8.5</v>
      </c>
      <c r="D28" s="52" t="str">
        <f>Language!$D41</f>
        <v>Reductions under s43 (small business relief excluding Post Offices) this current year</v>
      </c>
      <c r="E28" s="253"/>
      <c r="F28" s="253"/>
      <c r="G28" s="253"/>
      <c r="H28" s="253"/>
      <c r="I28" s="253"/>
      <c r="J28" s="253"/>
      <c r="K28" s="253"/>
      <c r="L28" s="253"/>
      <c r="M28" s="253"/>
      <c r="N28" s="52"/>
      <c r="O28" s="217"/>
      <c r="P28" s="226"/>
      <c r="Q28" s="345"/>
    </row>
    <row r="29" spans="1:18" ht="12">
      <c r="A29" s="25"/>
      <c r="B29" s="244"/>
      <c r="C29" s="216">
        <v>8.6</v>
      </c>
      <c r="D29" s="52" t="str">
        <f>Language!$D42</f>
        <v>Reductions under s43 (Post Office element) in respect of this current year</v>
      </c>
      <c r="E29" s="52"/>
      <c r="F29" s="52"/>
      <c r="G29" s="52"/>
      <c r="H29" s="52"/>
      <c r="I29" s="52"/>
      <c r="J29" s="52"/>
      <c r="K29" s="52"/>
      <c r="L29" s="52"/>
      <c r="M29" s="52"/>
      <c r="N29" s="52"/>
      <c r="O29" s="217"/>
      <c r="P29" s="226"/>
      <c r="Q29" s="345"/>
      <c r="R29" s="152">
        <v>9</v>
      </c>
    </row>
    <row r="30" spans="1:17" ht="12">
      <c r="A30" s="25"/>
      <c r="B30" s="244"/>
      <c r="C30" s="216"/>
      <c r="D30" s="52"/>
      <c r="E30" s="52"/>
      <c r="F30" s="52"/>
      <c r="G30" s="52"/>
      <c r="H30" s="52"/>
      <c r="I30" s="52"/>
      <c r="J30" s="52"/>
      <c r="K30" s="52"/>
      <c r="L30" s="52"/>
      <c r="M30" s="52"/>
      <c r="N30" s="52"/>
      <c r="O30" s="100"/>
      <c r="P30" s="226"/>
      <c r="Q30" s="345"/>
    </row>
    <row r="31" spans="1:17" ht="12.75">
      <c r="A31" s="25"/>
      <c r="B31" s="244"/>
      <c r="C31" s="313" t="str">
        <f>Language!$D46</f>
        <v>Section 44a (partly occupied premises)</v>
      </c>
      <c r="D31" s="314"/>
      <c r="E31" s="52"/>
      <c r="F31" s="52"/>
      <c r="G31" s="52"/>
      <c r="H31" s="52"/>
      <c r="I31" s="52"/>
      <c r="J31" s="52"/>
      <c r="K31" s="52"/>
      <c r="L31" s="52"/>
      <c r="M31" s="52"/>
      <c r="N31" s="52"/>
      <c r="O31" s="100"/>
      <c r="P31" s="226"/>
      <c r="Q31" s="345"/>
    </row>
    <row r="32" spans="1:18" ht="12">
      <c r="A32" s="25"/>
      <c r="B32" s="244"/>
      <c r="C32" s="216">
        <v>9</v>
      </c>
      <c r="D32" s="314" t="str">
        <f>Language!$D47</f>
        <v>in respect of this current year</v>
      </c>
      <c r="E32" s="52"/>
      <c r="F32" s="52"/>
      <c r="G32" s="52"/>
      <c r="H32" s="52"/>
      <c r="I32" s="52"/>
      <c r="J32" s="52"/>
      <c r="K32" s="52"/>
      <c r="L32" s="52"/>
      <c r="M32" s="52"/>
      <c r="N32" s="52"/>
      <c r="O32" s="217"/>
      <c r="P32" s="226"/>
      <c r="Q32" s="345"/>
      <c r="R32" s="152">
        <v>10</v>
      </c>
    </row>
    <row r="33" spans="1:18" ht="12">
      <c r="A33" s="25"/>
      <c r="B33" s="244"/>
      <c r="C33" s="216">
        <v>10</v>
      </c>
      <c r="D33" s="314" t="str">
        <f>Language!$D48</f>
        <v>net amounts in respect of previous years</v>
      </c>
      <c r="E33" s="52"/>
      <c r="F33" s="52"/>
      <c r="G33" s="52"/>
      <c r="H33" s="52"/>
      <c r="I33" s="52"/>
      <c r="J33" s="52"/>
      <c r="K33" s="52"/>
      <c r="L33" s="52"/>
      <c r="M33" s="52"/>
      <c r="N33" s="52"/>
      <c r="O33" s="217"/>
      <c r="P33" s="226"/>
      <c r="Q33" s="345"/>
      <c r="R33" s="152">
        <v>11</v>
      </c>
    </row>
    <row r="34" spans="1:17" ht="12">
      <c r="A34" s="25"/>
      <c r="B34" s="244"/>
      <c r="C34" s="216"/>
      <c r="D34" s="52"/>
      <c r="E34" s="52"/>
      <c r="F34" s="52"/>
      <c r="G34" s="52"/>
      <c r="H34" s="52"/>
      <c r="I34" s="52"/>
      <c r="J34" s="52"/>
      <c r="K34" s="52"/>
      <c r="L34" s="52"/>
      <c r="M34" s="52"/>
      <c r="N34" s="52"/>
      <c r="O34" s="100"/>
      <c r="P34" s="226"/>
      <c r="Q34" s="345"/>
    </row>
    <row r="35" spans="1:17" ht="12.75">
      <c r="A35" s="25"/>
      <c r="B35" s="244"/>
      <c r="C35" s="313" t="str">
        <f>Language!$D49</f>
        <v>The Rating (Empty Property) Act 2007</v>
      </c>
      <c r="D35" s="314"/>
      <c r="E35" s="52"/>
      <c r="F35" s="52"/>
      <c r="G35" s="52"/>
      <c r="H35" s="52"/>
      <c r="I35" s="52"/>
      <c r="J35" s="52"/>
      <c r="K35" s="52"/>
      <c r="L35" s="52"/>
      <c r="M35" s="52"/>
      <c r="N35" s="52"/>
      <c r="O35" s="100"/>
      <c r="P35" s="226"/>
      <c r="Q35" s="345"/>
    </row>
    <row r="36" spans="1:18" ht="12">
      <c r="A36" s="25"/>
      <c r="B36" s="244"/>
      <c r="C36" s="216">
        <v>11</v>
      </c>
      <c r="D36" s="314" t="str">
        <f>Language!$D50</f>
        <v>in respect of this current year</v>
      </c>
      <c r="E36" s="52"/>
      <c r="F36" s="52"/>
      <c r="G36" s="52"/>
      <c r="H36" s="52"/>
      <c r="I36" s="52"/>
      <c r="J36" s="52"/>
      <c r="K36" s="52"/>
      <c r="L36" s="52"/>
      <c r="M36" s="52"/>
      <c r="N36" s="52"/>
      <c r="O36" s="217"/>
      <c r="P36" s="226"/>
      <c r="Q36" s="345"/>
      <c r="R36" s="152">
        <v>12</v>
      </c>
    </row>
    <row r="37" spans="1:18" ht="12">
      <c r="A37" s="25"/>
      <c r="B37" s="244"/>
      <c r="C37" s="216">
        <v>12</v>
      </c>
      <c r="D37" s="314" t="str">
        <f>Language!$D51</f>
        <v>net amounts in respect of previous years</v>
      </c>
      <c r="E37" s="52"/>
      <c r="F37" s="52"/>
      <c r="G37" s="52"/>
      <c r="H37" s="52"/>
      <c r="I37" s="52"/>
      <c r="J37" s="52"/>
      <c r="K37" s="52"/>
      <c r="L37" s="52"/>
      <c r="M37" s="52"/>
      <c r="N37" s="52"/>
      <c r="O37" s="217"/>
      <c r="P37" s="226"/>
      <c r="Q37" s="345"/>
      <c r="R37" s="152">
        <v>13</v>
      </c>
    </row>
    <row r="38" spans="1:17" ht="12">
      <c r="A38" s="25"/>
      <c r="B38" s="244"/>
      <c r="C38" s="216"/>
      <c r="D38" s="52"/>
      <c r="E38" s="52"/>
      <c r="F38" s="52"/>
      <c r="G38" s="52"/>
      <c r="H38" s="52"/>
      <c r="I38" s="52"/>
      <c r="J38" s="52"/>
      <c r="K38" s="52"/>
      <c r="L38" s="52"/>
      <c r="M38" s="52"/>
      <c r="N38" s="52"/>
      <c r="O38" s="48"/>
      <c r="P38" s="226"/>
      <c r="Q38" s="345"/>
    </row>
    <row r="39" spans="1:18" s="17" customFormat="1" ht="15">
      <c r="A39" s="26"/>
      <c r="B39" s="244"/>
      <c r="C39" s="216">
        <v>13</v>
      </c>
      <c r="D39" s="313" t="str">
        <f>Language!$D52</f>
        <v>Gross Amount  (Lines 1 to 2 minus lines 3 to 12)  (copied to Part 2, line 16)</v>
      </c>
      <c r="E39" s="52"/>
      <c r="F39" s="52"/>
      <c r="G39" s="52"/>
      <c r="H39" s="52"/>
      <c r="I39" s="52"/>
      <c r="J39" s="52"/>
      <c r="K39" s="52"/>
      <c r="L39" s="52"/>
      <c r="M39" s="52"/>
      <c r="N39" s="52"/>
      <c r="O39" s="228">
        <f>SUM(O9:O10)-SUM(O14:O37)</f>
        <v>0</v>
      </c>
      <c r="P39" s="226"/>
      <c r="Q39" s="345"/>
      <c r="R39" s="152">
        <v>14</v>
      </c>
    </row>
    <row r="40" spans="1:17" ht="12">
      <c r="A40" s="25"/>
      <c r="B40" s="244"/>
      <c r="C40" s="216"/>
      <c r="D40" s="52"/>
      <c r="E40" s="52"/>
      <c r="F40" s="52"/>
      <c r="G40" s="52"/>
      <c r="H40" s="52"/>
      <c r="I40" s="52"/>
      <c r="J40" s="52"/>
      <c r="K40" s="52"/>
      <c r="L40" s="52"/>
      <c r="M40" s="52"/>
      <c r="N40" s="52"/>
      <c r="O40" s="48"/>
      <c r="P40" s="226"/>
      <c r="Q40" s="345"/>
    </row>
    <row r="41" spans="1:18" s="19" customFormat="1" ht="12">
      <c r="A41" s="25"/>
      <c r="B41" s="244"/>
      <c r="C41" s="216">
        <v>14</v>
      </c>
      <c r="D41" s="52" t="str">
        <f>Language!$D53</f>
        <v>Estimated gross arrears of all non-domestic rates at 31 March 2021</v>
      </c>
      <c r="E41" s="52"/>
      <c r="F41" s="52"/>
      <c r="G41" s="52"/>
      <c r="H41" s="52"/>
      <c r="I41" s="52"/>
      <c r="J41" s="52"/>
      <c r="K41" s="52"/>
      <c r="L41" s="52"/>
      <c r="M41" s="52"/>
      <c r="N41" s="52"/>
      <c r="O41" s="217"/>
      <c r="P41" s="226"/>
      <c r="Q41" s="345"/>
      <c r="R41" s="152"/>
    </row>
    <row r="42" spans="1:18" ht="12">
      <c r="A42" s="25"/>
      <c r="B42" s="244"/>
      <c r="C42" s="216">
        <v>15</v>
      </c>
      <c r="D42" s="52" t="str">
        <f>Language!$D54</f>
        <v>Date of latest information taken into account</v>
      </c>
      <c r="E42" s="52"/>
      <c r="F42" s="52"/>
      <c r="G42" s="52"/>
      <c r="H42" s="52"/>
      <c r="I42" s="52"/>
      <c r="J42" s="52"/>
      <c r="K42" s="52"/>
      <c r="L42" s="52"/>
      <c r="M42" s="52"/>
      <c r="N42" s="52"/>
      <c r="O42" s="229"/>
      <c r="P42" s="226"/>
      <c r="Q42" s="345"/>
      <c r="R42" s="152">
        <v>16</v>
      </c>
    </row>
    <row r="43" spans="1:17" ht="12">
      <c r="A43" s="25"/>
      <c r="B43" s="244"/>
      <c r="C43" s="216"/>
      <c r="D43" s="52"/>
      <c r="E43" s="52"/>
      <c r="F43" s="52"/>
      <c r="G43" s="52"/>
      <c r="H43" s="52"/>
      <c r="I43" s="52"/>
      <c r="J43" s="52"/>
      <c r="K43" s="52"/>
      <c r="L43" s="52"/>
      <c r="M43" s="52"/>
      <c r="N43" s="52"/>
      <c r="O43" s="230"/>
      <c r="P43" s="226"/>
      <c r="Q43" s="345"/>
    </row>
    <row r="44" spans="1:17" ht="12.75">
      <c r="A44" s="25"/>
      <c r="B44" s="244"/>
      <c r="C44" s="227" t="str">
        <f>Language!$D55</f>
        <v>Part 2  - Calculation of Contribution to the pool</v>
      </c>
      <c r="D44" s="52"/>
      <c r="E44" s="52"/>
      <c r="F44" s="52"/>
      <c r="G44" s="52"/>
      <c r="H44" s="52"/>
      <c r="I44" s="52"/>
      <c r="J44" s="52"/>
      <c r="K44" s="52"/>
      <c r="L44" s="52"/>
      <c r="M44" s="52"/>
      <c r="N44" s="52"/>
      <c r="O44" s="48"/>
      <c r="P44" s="226"/>
      <c r="Q44" s="345"/>
    </row>
    <row r="45" spans="1:17" ht="12.75">
      <c r="A45" s="19"/>
      <c r="B45" s="244"/>
      <c r="C45" s="216"/>
      <c r="D45" s="52"/>
      <c r="E45" s="52"/>
      <c r="F45" s="52"/>
      <c r="G45" s="52"/>
      <c r="H45" s="52"/>
      <c r="I45" s="52"/>
      <c r="J45" s="52"/>
      <c r="K45" s="52"/>
      <c r="L45" s="52"/>
      <c r="M45" s="52"/>
      <c r="N45" s="52"/>
      <c r="O45" s="231"/>
      <c r="P45" s="226"/>
      <c r="Q45" s="345"/>
    </row>
    <row r="46" spans="1:17" ht="12">
      <c r="A46" s="19"/>
      <c r="B46" s="244"/>
      <c r="C46" s="216">
        <v>16</v>
      </c>
      <c r="D46" s="52" t="str">
        <f>Language!$D56</f>
        <v>Gross amount payable net of amounts in respect of transition, empty property rates, </v>
      </c>
      <c r="E46" s="52"/>
      <c r="F46" s="52"/>
      <c r="G46" s="52"/>
      <c r="H46" s="52"/>
      <c r="I46" s="52"/>
      <c r="J46" s="52"/>
      <c r="K46" s="52"/>
      <c r="L46" s="52"/>
      <c r="M46" s="52"/>
      <c r="N46" s="52"/>
      <c r="O46" s="228">
        <f>O39</f>
        <v>0</v>
      </c>
      <c r="P46" s="226"/>
      <c r="Q46" s="345"/>
    </row>
    <row r="47" spans="1:17" ht="12">
      <c r="A47" s="19"/>
      <c r="B47" s="244"/>
      <c r="C47" s="216"/>
      <c r="D47" s="52" t="str">
        <f>Language!$D57</f>
        <v> and mandatory relief  (see notes 8 and 9)  (from Part 1, line 13)</v>
      </c>
      <c r="E47" s="52"/>
      <c r="F47" s="52"/>
      <c r="G47" s="52"/>
      <c r="H47" s="52"/>
      <c r="I47" s="52"/>
      <c r="J47" s="52"/>
      <c r="K47" s="52"/>
      <c r="L47" s="52"/>
      <c r="M47" s="52"/>
      <c r="N47" s="52"/>
      <c r="O47" s="48"/>
      <c r="P47" s="226"/>
      <c r="Q47" s="345"/>
    </row>
    <row r="48" spans="1:17" ht="12">
      <c r="A48" s="19"/>
      <c r="B48" s="244"/>
      <c r="C48" s="216"/>
      <c r="D48" s="52"/>
      <c r="E48" s="52"/>
      <c r="F48" s="52"/>
      <c r="G48" s="52"/>
      <c r="H48" s="52"/>
      <c r="I48" s="52"/>
      <c r="J48" s="52"/>
      <c r="K48" s="52"/>
      <c r="L48" s="52"/>
      <c r="M48" s="52"/>
      <c r="N48" s="52"/>
      <c r="O48" s="48"/>
      <c r="P48" s="226"/>
      <c r="Q48" s="345"/>
    </row>
    <row r="49" spans="1:21" ht="12.75">
      <c r="A49" s="19"/>
      <c r="B49" s="244"/>
      <c r="C49" s="227" t="str">
        <f>Language!$D58</f>
        <v>Discretionary reliefs  (please show the estimated lost yield as positive)</v>
      </c>
      <c r="D49" s="227"/>
      <c r="E49" s="52"/>
      <c r="F49" s="52"/>
      <c r="G49" s="52"/>
      <c r="H49" s="43"/>
      <c r="I49" s="48"/>
      <c r="J49" s="48"/>
      <c r="K49" s="48"/>
      <c r="L49" s="48"/>
      <c r="M49" s="52"/>
      <c r="N49" s="52"/>
      <c r="O49" s="100"/>
      <c r="P49" s="226"/>
      <c r="Q49" s="345"/>
      <c r="S49" s="94"/>
      <c r="T49" s="94"/>
      <c r="U49" s="94"/>
    </row>
    <row r="50" spans="1:21" ht="22.5" customHeight="1">
      <c r="A50" s="19"/>
      <c r="B50" s="244"/>
      <c r="C50" s="227" t="str">
        <f>Language!$D59</f>
        <v>Reductions under:</v>
      </c>
      <c r="D50" s="227"/>
      <c r="E50" s="52"/>
      <c r="F50" s="52"/>
      <c r="G50" s="52"/>
      <c r="H50" s="43"/>
      <c r="I50" s="48"/>
      <c r="J50" s="48"/>
      <c r="K50" s="48"/>
      <c r="L50" s="48"/>
      <c r="M50" s="52"/>
      <c r="N50" s="52"/>
      <c r="O50" s="100"/>
      <c r="P50" s="226"/>
      <c r="Q50" s="345"/>
      <c r="S50" s="94"/>
      <c r="T50" s="94"/>
      <c r="U50" s="94"/>
    </row>
    <row r="51" spans="1:17" ht="12">
      <c r="A51" s="19"/>
      <c r="B51" s="244"/>
      <c r="C51" s="216">
        <v>17</v>
      </c>
      <c r="D51" s="52" t="str">
        <f>Language!$D60</f>
        <v>s47(5B) inserted by s69(6) of Localism Act 2011 (charitable occupation)</v>
      </c>
      <c r="E51" s="52"/>
      <c r="F51" s="52"/>
      <c r="G51" s="52"/>
      <c r="H51" s="52"/>
      <c r="I51" s="52"/>
      <c r="J51" s="52"/>
      <c r="K51" s="52"/>
      <c r="L51" s="52"/>
      <c r="M51" s="52"/>
      <c r="N51" s="52"/>
      <c r="O51" s="217"/>
      <c r="P51" s="226"/>
      <c r="Q51" s="345"/>
    </row>
    <row r="52" spans="1:17" ht="12">
      <c r="A52" s="19"/>
      <c r="B52" s="244"/>
      <c r="C52" s="216">
        <v>17.5</v>
      </c>
      <c r="D52" s="52" t="str">
        <f>Language!$D61</f>
        <v>s47(1) and s47(5B) (community amateur sports clubs)</v>
      </c>
      <c r="E52" s="52"/>
      <c r="F52" s="52"/>
      <c r="G52" s="52"/>
      <c r="H52" s="52"/>
      <c r="I52" s="52"/>
      <c r="J52" s="52"/>
      <c r="K52" s="52"/>
      <c r="L52" s="52"/>
      <c r="M52" s="52"/>
      <c r="N52" s="52"/>
      <c r="O52" s="217"/>
      <c r="P52" s="226"/>
      <c r="Q52" s="345"/>
    </row>
    <row r="53" spans="1:17" ht="12">
      <c r="A53" s="19"/>
      <c r="B53" s="244"/>
      <c r="C53" s="216">
        <v>18</v>
      </c>
      <c r="D53" s="52" t="str">
        <f>Language!$D62</f>
        <v>s47(5B) inserted by s69(6) of Localism Act 2011 (non profit-making bodies)</v>
      </c>
      <c r="E53" s="52"/>
      <c r="F53" s="52"/>
      <c r="G53" s="52"/>
      <c r="H53" s="52"/>
      <c r="I53" s="52"/>
      <c r="J53" s="52"/>
      <c r="K53" s="52"/>
      <c r="L53" s="52"/>
      <c r="M53" s="52"/>
      <c r="N53" s="52"/>
      <c r="O53" s="217"/>
      <c r="P53" s="226"/>
      <c r="Q53" s="345"/>
    </row>
    <row r="54" spans="1:17" ht="12">
      <c r="A54" s="19"/>
      <c r="B54" s="244"/>
      <c r="C54" s="216">
        <v>19</v>
      </c>
      <c r="D54" s="52" t="str">
        <f>Language!$D63</f>
        <v>s47(3)(a) (rural businesses)</v>
      </c>
      <c r="E54" s="52"/>
      <c r="F54" s="52"/>
      <c r="G54" s="52"/>
      <c r="H54" s="52"/>
      <c r="I54" s="52"/>
      <c r="J54" s="52"/>
      <c r="K54" s="52"/>
      <c r="L54" s="52"/>
      <c r="M54" s="52"/>
      <c r="N54" s="52"/>
      <c r="O54" s="217"/>
      <c r="P54" s="226"/>
      <c r="Q54" s="345"/>
    </row>
    <row r="55" spans="1:17" ht="12">
      <c r="A55" s="19"/>
      <c r="B55" s="244"/>
      <c r="C55" s="251"/>
      <c r="D55" s="252"/>
      <c r="E55" s="252"/>
      <c r="F55" s="252"/>
      <c r="G55" s="252"/>
      <c r="H55" s="252"/>
      <c r="I55" s="252"/>
      <c r="J55" s="252"/>
      <c r="K55" s="252"/>
      <c r="L55" s="52"/>
      <c r="M55" s="52"/>
      <c r="N55" s="52"/>
      <c r="O55" s="52"/>
      <c r="P55" s="226"/>
      <c r="Q55" s="345"/>
    </row>
    <row r="56" spans="1:17" ht="12">
      <c r="A56" s="19"/>
      <c r="B56" s="244"/>
      <c r="C56" s="216">
        <v>21</v>
      </c>
      <c r="D56" s="52" t="str">
        <f>Language!$D64</f>
        <v>s49 (hardship)</v>
      </c>
      <c r="E56" s="52"/>
      <c r="F56" s="52"/>
      <c r="G56" s="52"/>
      <c r="H56" s="52"/>
      <c r="I56" s="52"/>
      <c r="J56" s="52"/>
      <c r="K56" s="52"/>
      <c r="L56" s="52"/>
      <c r="M56" s="52"/>
      <c r="N56" s="52"/>
      <c r="O56" s="217"/>
      <c r="P56" s="226"/>
      <c r="Q56" s="345"/>
    </row>
    <row r="57" spans="1:18" ht="12">
      <c r="A57" s="19"/>
      <c r="B57" s="244"/>
      <c r="C57" s="216">
        <v>22</v>
      </c>
      <c r="D57" s="52" t="str">
        <f>Language!$D65</f>
        <v>regulation 5 of S.I. 1991 No. 141 (charges on property)</v>
      </c>
      <c r="E57" s="52"/>
      <c r="F57" s="52"/>
      <c r="G57" s="52"/>
      <c r="H57" s="52"/>
      <c r="I57" s="52"/>
      <c r="J57" s="52"/>
      <c r="K57" s="52"/>
      <c r="L57" s="52"/>
      <c r="M57" s="52"/>
      <c r="N57" s="52"/>
      <c r="O57" s="217"/>
      <c r="P57" s="226"/>
      <c r="Q57" s="345"/>
      <c r="R57" s="152" t="s">
        <v>13</v>
      </c>
    </row>
    <row r="58" spans="1:18" ht="12">
      <c r="A58" s="19"/>
      <c r="B58" s="244"/>
      <c r="C58" s="216">
        <v>23</v>
      </c>
      <c r="D58" s="52" t="str">
        <f>Language!$D66</f>
        <v>Net yield (line 16 minus lines 17 to 22)</v>
      </c>
      <c r="E58" s="52"/>
      <c r="F58" s="52"/>
      <c r="G58" s="52"/>
      <c r="H58" s="52"/>
      <c r="I58" s="52"/>
      <c r="J58" s="52"/>
      <c r="K58" s="52"/>
      <c r="L58" s="52"/>
      <c r="M58" s="52"/>
      <c r="N58" s="52"/>
      <c r="O58" s="228">
        <f>O46-SUM(O51:O57)</f>
        <v>0</v>
      </c>
      <c r="P58" s="226"/>
      <c r="Q58" s="345"/>
      <c r="R58" s="152" t="s">
        <v>194</v>
      </c>
    </row>
    <row r="59" spans="1:18" ht="12">
      <c r="A59" s="19"/>
      <c r="B59" s="244"/>
      <c r="C59" s="216"/>
      <c r="D59" s="52"/>
      <c r="E59" s="52"/>
      <c r="F59" s="52"/>
      <c r="G59" s="52"/>
      <c r="H59" s="52"/>
      <c r="I59" s="52"/>
      <c r="J59" s="52"/>
      <c r="K59" s="52"/>
      <c r="L59" s="52"/>
      <c r="M59" s="52"/>
      <c r="N59" s="52"/>
      <c r="O59" s="48"/>
      <c r="P59" s="226"/>
      <c r="Q59" s="345"/>
      <c r="R59" s="152" t="s">
        <v>191</v>
      </c>
    </row>
    <row r="60" spans="1:21" s="17" customFormat="1" ht="15">
      <c r="A60" s="26"/>
      <c r="B60" s="244"/>
      <c r="C60" s="216">
        <v>24</v>
      </c>
      <c r="D60" s="52" t="str">
        <f>Language!$D67</f>
        <v>Allowance for costs of collection (from NDR1, 2020-21, line 17)</v>
      </c>
      <c r="E60" s="52"/>
      <c r="F60" s="52"/>
      <c r="G60" s="52"/>
      <c r="H60" s="52"/>
      <c r="I60" s="52"/>
      <c r="J60" s="52"/>
      <c r="K60" s="52"/>
      <c r="L60" s="52"/>
      <c r="M60" s="52"/>
      <c r="N60" s="52"/>
      <c r="O60" s="228" t="e">
        <f>-VLOOKUP($R60&amp;$R61&amp;UANumber&amp;R62&amp;$R64,NDRData,2,FALSE)</f>
        <v>#N/A</v>
      </c>
      <c r="P60" s="226"/>
      <c r="Q60" s="345"/>
      <c r="R60" s="152" t="str">
        <f>$R$6</f>
        <v>202021</v>
      </c>
      <c r="S60" s="26"/>
      <c r="T60" s="26"/>
      <c r="U60" s="26"/>
    </row>
    <row r="61" spans="1:18" ht="12">
      <c r="A61" s="19"/>
      <c r="B61" s="244"/>
      <c r="C61" s="216"/>
      <c r="D61" s="52"/>
      <c r="E61" s="52"/>
      <c r="F61" s="52"/>
      <c r="G61" s="52"/>
      <c r="H61" s="52"/>
      <c r="I61" s="52"/>
      <c r="J61" s="52"/>
      <c r="K61" s="52"/>
      <c r="L61" s="52"/>
      <c r="M61" s="52"/>
      <c r="N61" s="52"/>
      <c r="O61" s="100"/>
      <c r="P61" s="226"/>
      <c r="Q61" s="345"/>
      <c r="R61" s="152" t="s">
        <v>142</v>
      </c>
    </row>
    <row r="62" spans="1:18" ht="12">
      <c r="A62" s="19"/>
      <c r="B62" s="244"/>
      <c r="C62" s="216">
        <v>25</v>
      </c>
      <c r="D62" s="52" t="str">
        <f>Language!$D68</f>
        <v>Losses in collection Yield lost in respect of bad debts written off and </v>
      </c>
      <c r="E62" s="52"/>
      <c r="F62" s="52"/>
      <c r="G62" s="52"/>
      <c r="H62" s="52"/>
      <c r="I62" s="52"/>
      <c r="J62" s="52"/>
      <c r="K62" s="52"/>
      <c r="L62" s="52"/>
      <c r="M62" s="52"/>
      <c r="N62" s="52"/>
      <c r="O62" s="217"/>
      <c r="P62" s="226"/>
      <c r="Q62" s="345"/>
      <c r="R62" s="152" t="s">
        <v>309</v>
      </c>
    </row>
    <row r="63" spans="1:17" ht="12">
      <c r="A63" s="19"/>
      <c r="B63" s="244"/>
      <c r="C63" s="216"/>
      <c r="D63" s="52" t="str">
        <f>Language!$D69</f>
        <v>doubtful debts for which provision should be made</v>
      </c>
      <c r="E63" s="52"/>
      <c r="F63" s="52"/>
      <c r="G63" s="52"/>
      <c r="H63" s="52"/>
      <c r="I63" s="52"/>
      <c r="J63" s="52"/>
      <c r="K63" s="52"/>
      <c r="L63" s="52"/>
      <c r="M63" s="52"/>
      <c r="N63" s="52"/>
      <c r="O63" s="52"/>
      <c r="P63" s="226"/>
      <c r="Q63" s="345"/>
    </row>
    <row r="64" spans="1:18" ht="12">
      <c r="A64" s="19"/>
      <c r="B64" s="244"/>
      <c r="C64" s="216">
        <v>26</v>
      </c>
      <c r="D64" s="52" t="str">
        <f>Language!$D70</f>
        <v>Refund of overpayments  Interest on repayments</v>
      </c>
      <c r="E64" s="52"/>
      <c r="F64" s="52"/>
      <c r="G64" s="52"/>
      <c r="H64" s="52"/>
      <c r="I64" s="52"/>
      <c r="J64" s="52"/>
      <c r="K64" s="52"/>
      <c r="L64" s="52"/>
      <c r="M64" s="52"/>
      <c r="N64" s="52"/>
      <c r="O64" s="217"/>
      <c r="P64" s="226"/>
      <c r="Q64" s="345"/>
      <c r="R64" s="152" t="s">
        <v>305</v>
      </c>
    </row>
    <row r="65" spans="1:17" ht="12">
      <c r="A65" s="19"/>
      <c r="B65" s="244"/>
      <c r="C65" s="216"/>
      <c r="D65" s="52"/>
      <c r="E65" s="52"/>
      <c r="F65" s="52"/>
      <c r="G65" s="52"/>
      <c r="H65" s="52"/>
      <c r="I65" s="52"/>
      <c r="J65" s="52"/>
      <c r="K65" s="52"/>
      <c r="L65" s="52"/>
      <c r="M65" s="52"/>
      <c r="N65" s="52"/>
      <c r="O65" s="48"/>
      <c r="P65" s="232"/>
      <c r="Q65" s="100"/>
    </row>
    <row r="66" spans="1:21" s="17" customFormat="1" ht="15">
      <c r="A66" s="26"/>
      <c r="B66" s="244"/>
      <c r="C66" s="216">
        <v>27</v>
      </c>
      <c r="D66" s="227" t="str">
        <f>Language!$D71</f>
        <v>Contribution to the pool (line 23 minus lines 24 to 26)</v>
      </c>
      <c r="E66" s="52"/>
      <c r="F66" s="52"/>
      <c r="G66" s="52"/>
      <c r="H66" s="52"/>
      <c r="I66" s="52"/>
      <c r="J66" s="52"/>
      <c r="K66" s="52"/>
      <c r="L66" s="52"/>
      <c r="M66" s="52"/>
      <c r="N66" s="52"/>
      <c r="O66" s="228" t="e">
        <f>O58-O60-O62-O64</f>
        <v>#N/A</v>
      </c>
      <c r="P66" s="232"/>
      <c r="Q66" s="100"/>
      <c r="R66" s="152"/>
      <c r="S66" s="26"/>
      <c r="T66" s="26"/>
      <c r="U66" s="26"/>
    </row>
    <row r="67" spans="1:17" ht="12.75">
      <c r="A67" s="19"/>
      <c r="B67" s="244"/>
      <c r="C67" s="52"/>
      <c r="D67" s="52"/>
      <c r="E67" s="52"/>
      <c r="F67" s="52"/>
      <c r="G67" s="52"/>
      <c r="H67" s="52"/>
      <c r="I67" s="52"/>
      <c r="J67" s="52"/>
      <c r="K67" s="52"/>
      <c r="L67" s="52"/>
      <c r="M67" s="52"/>
      <c r="N67" s="52"/>
      <c r="O67" s="231"/>
      <c r="P67" s="226"/>
      <c r="Q67" s="345"/>
    </row>
    <row r="68" spans="2:17" ht="12.75" customHeight="1">
      <c r="B68" s="244"/>
      <c r="C68" s="227" t="str">
        <f>Language!$D72</f>
        <v>MEMORANDUM ITEMS</v>
      </c>
      <c r="D68" s="52"/>
      <c r="E68" s="52"/>
      <c r="F68" s="52"/>
      <c r="G68" s="52"/>
      <c r="H68" s="52"/>
      <c r="I68" s="52"/>
      <c r="J68" s="52"/>
      <c r="K68" s="52"/>
      <c r="L68" s="52"/>
      <c r="M68" s="52"/>
      <c r="N68" s="52"/>
      <c r="O68" s="231"/>
      <c r="P68" s="226"/>
      <c r="Q68" s="345"/>
    </row>
    <row r="69" spans="2:17" ht="12.75" customHeight="1">
      <c r="B69" s="244"/>
      <c r="C69" s="52"/>
      <c r="D69" s="52"/>
      <c r="E69" s="52"/>
      <c r="F69" s="52"/>
      <c r="G69" s="52"/>
      <c r="H69" s="52"/>
      <c r="I69" s="52"/>
      <c r="J69" s="52"/>
      <c r="K69" s="52"/>
      <c r="L69" s="52"/>
      <c r="M69" s="52"/>
      <c r="N69" s="52"/>
      <c r="O69" s="231"/>
      <c r="P69" s="226"/>
      <c r="Q69" s="345"/>
    </row>
    <row r="70" spans="2:17" ht="12.75" customHeight="1">
      <c r="B70" s="244"/>
      <c r="C70" s="233">
        <v>40</v>
      </c>
      <c r="D70" s="52" t="str">
        <f>Language!$D73</f>
        <v>Number of hereditaments on rating list at 1 April 2020</v>
      </c>
      <c r="E70" s="52"/>
      <c r="F70" s="52"/>
      <c r="G70" s="52"/>
      <c r="H70" s="52"/>
      <c r="I70" s="52"/>
      <c r="J70" s="52"/>
      <c r="K70" s="52"/>
      <c r="L70" s="52"/>
      <c r="M70" s="52"/>
      <c r="N70" s="52"/>
      <c r="O70" s="217"/>
      <c r="P70" s="226"/>
      <c r="Q70" s="345"/>
    </row>
    <row r="71" spans="2:17" ht="12.75" customHeight="1">
      <c r="B71" s="244"/>
      <c r="C71" s="233">
        <v>41</v>
      </c>
      <c r="D71" s="52" t="str">
        <f>Language!$D74</f>
        <v>Number of hereditaments on rating list at 31 March 2021</v>
      </c>
      <c r="E71" s="52"/>
      <c r="F71" s="52"/>
      <c r="G71" s="52"/>
      <c r="H71" s="52"/>
      <c r="I71" s="52"/>
      <c r="J71" s="52"/>
      <c r="K71" s="52"/>
      <c r="L71" s="52"/>
      <c r="M71" s="52"/>
      <c r="N71" s="52"/>
      <c r="O71" s="217"/>
      <c r="P71" s="226"/>
      <c r="Q71" s="345"/>
    </row>
    <row r="72" spans="2:17" ht="12.75" customHeight="1">
      <c r="B72" s="244"/>
      <c r="C72" s="233">
        <v>42</v>
      </c>
      <c r="D72" s="52" t="str">
        <f>Language!$D75</f>
        <v>Aggregate rateable value at 1 April 2020</v>
      </c>
      <c r="E72" s="52"/>
      <c r="F72" s="52"/>
      <c r="G72" s="52"/>
      <c r="H72" s="52"/>
      <c r="I72" s="52"/>
      <c r="J72" s="52"/>
      <c r="K72" s="52"/>
      <c r="L72" s="52"/>
      <c r="M72" s="52"/>
      <c r="N72" s="52"/>
      <c r="O72" s="217"/>
      <c r="P72" s="226"/>
      <c r="Q72" s="345"/>
    </row>
    <row r="73" spans="2:17" ht="12.75" customHeight="1">
      <c r="B73" s="244"/>
      <c r="C73" s="233">
        <v>43</v>
      </c>
      <c r="D73" s="52" t="str">
        <f>Language!$D76</f>
        <v>Aggregate rateable value at 31 March 2021</v>
      </c>
      <c r="E73" s="52"/>
      <c r="F73" s="52"/>
      <c r="G73" s="52"/>
      <c r="H73" s="52"/>
      <c r="I73" s="52"/>
      <c r="J73" s="52"/>
      <c r="K73" s="52"/>
      <c r="L73" s="52"/>
      <c r="M73" s="52"/>
      <c r="N73" s="52"/>
      <c r="O73" s="217"/>
      <c r="P73" s="226"/>
      <c r="Q73" s="345"/>
    </row>
    <row r="74" spans="2:17" ht="8.25" customHeight="1">
      <c r="B74" s="244"/>
      <c r="C74" s="233"/>
      <c r="D74" s="52"/>
      <c r="E74" s="52"/>
      <c r="F74" s="52"/>
      <c r="G74" s="52"/>
      <c r="H74" s="52"/>
      <c r="I74" s="52"/>
      <c r="J74" s="52"/>
      <c r="K74" s="52"/>
      <c r="L74" s="52"/>
      <c r="M74" s="52"/>
      <c r="N74" s="52"/>
      <c r="O74" s="231"/>
      <c r="P74" s="226"/>
      <c r="Q74" s="345"/>
    </row>
    <row r="75" spans="2:17" ht="8.25" customHeight="1">
      <c r="B75" s="244"/>
      <c r="C75" s="233"/>
      <c r="D75" s="52"/>
      <c r="E75" s="52"/>
      <c r="F75" s="52"/>
      <c r="G75" s="52"/>
      <c r="H75" s="52"/>
      <c r="I75" s="52"/>
      <c r="J75" s="52"/>
      <c r="K75" s="52"/>
      <c r="L75" s="52"/>
      <c r="M75" s="52"/>
      <c r="N75" s="52"/>
      <c r="O75" s="231"/>
      <c r="P75" s="226"/>
      <c r="Q75" s="345"/>
    </row>
    <row r="76" spans="2:17" ht="8.25" customHeight="1">
      <c r="B76" s="244"/>
      <c r="C76" s="233"/>
      <c r="D76" s="52"/>
      <c r="E76" s="52"/>
      <c r="F76" s="52"/>
      <c r="G76" s="52"/>
      <c r="H76" s="52"/>
      <c r="I76" s="52"/>
      <c r="J76" s="52"/>
      <c r="K76" s="52"/>
      <c r="L76" s="52"/>
      <c r="M76" s="52"/>
      <c r="N76" s="52"/>
      <c r="O76" s="231"/>
      <c r="P76" s="226"/>
      <c r="Q76" s="345"/>
    </row>
    <row r="77" spans="2:17" ht="8.25" customHeight="1">
      <c r="B77" s="244"/>
      <c r="C77" s="233"/>
      <c r="D77" s="52"/>
      <c r="E77" s="52"/>
      <c r="F77" s="52"/>
      <c r="G77" s="52"/>
      <c r="H77" s="52"/>
      <c r="I77" s="52"/>
      <c r="J77" s="52"/>
      <c r="K77" s="52"/>
      <c r="L77" s="52"/>
      <c r="M77" s="52"/>
      <c r="N77" s="52"/>
      <c r="O77" s="231"/>
      <c r="P77" s="226"/>
      <c r="Q77" s="345"/>
    </row>
    <row r="78" spans="2:17" ht="8.25" customHeight="1">
      <c r="B78" s="244"/>
      <c r="C78" s="233"/>
      <c r="D78" s="52"/>
      <c r="E78" s="52"/>
      <c r="F78" s="52"/>
      <c r="G78" s="52"/>
      <c r="H78" s="52"/>
      <c r="I78" s="52"/>
      <c r="J78" s="52"/>
      <c r="K78" s="52"/>
      <c r="L78" s="52"/>
      <c r="M78" s="52"/>
      <c r="N78" s="52"/>
      <c r="O78" s="231"/>
      <c r="P78" s="226"/>
      <c r="Q78" s="345"/>
    </row>
    <row r="79" spans="2:17" ht="8.25" customHeight="1">
      <c r="B79" s="244"/>
      <c r="C79" s="52"/>
      <c r="D79" s="52"/>
      <c r="E79" s="52"/>
      <c r="F79" s="52"/>
      <c r="G79" s="52"/>
      <c r="H79" s="52"/>
      <c r="I79" s="52"/>
      <c r="J79" s="52"/>
      <c r="K79" s="52"/>
      <c r="L79" s="52"/>
      <c r="M79" s="52"/>
      <c r="N79" s="52"/>
      <c r="O79" s="231"/>
      <c r="P79" s="226"/>
      <c r="Q79" s="345"/>
    </row>
    <row r="80" spans="2:17" ht="8.25" customHeight="1">
      <c r="B80" s="244"/>
      <c r="C80" s="52"/>
      <c r="D80" s="52"/>
      <c r="E80" s="52"/>
      <c r="F80" s="52"/>
      <c r="G80" s="52"/>
      <c r="H80" s="52"/>
      <c r="I80" s="52"/>
      <c r="J80" s="52"/>
      <c r="K80" s="52"/>
      <c r="L80" s="52"/>
      <c r="M80" s="52"/>
      <c r="N80" s="52"/>
      <c r="O80" s="231"/>
      <c r="P80" s="226"/>
      <c r="Q80" s="345"/>
    </row>
    <row r="81" spans="2:17" ht="8.25" customHeight="1">
      <c r="B81" s="244"/>
      <c r="C81" s="52"/>
      <c r="D81" s="52"/>
      <c r="E81" s="52"/>
      <c r="F81" s="52"/>
      <c r="G81" s="52"/>
      <c r="H81" s="52"/>
      <c r="I81" s="52"/>
      <c r="J81" s="52"/>
      <c r="K81" s="52"/>
      <c r="L81" s="52"/>
      <c r="M81" s="52"/>
      <c r="N81" s="52"/>
      <c r="O81" s="231"/>
      <c r="P81" s="226"/>
      <c r="Q81" s="345"/>
    </row>
    <row r="82" spans="2:17" ht="25.5" customHeight="1">
      <c r="B82" s="244"/>
      <c r="C82" s="52"/>
      <c r="D82" s="52"/>
      <c r="E82" s="52"/>
      <c r="F82" s="52"/>
      <c r="G82" s="52"/>
      <c r="H82" s="52"/>
      <c r="I82" s="52"/>
      <c r="J82" s="52"/>
      <c r="K82" s="52"/>
      <c r="L82" s="52"/>
      <c r="M82" s="52"/>
      <c r="N82" s="52"/>
      <c r="O82" s="231"/>
      <c r="P82" s="226"/>
      <c r="Q82" s="345"/>
    </row>
    <row r="83" spans="2:17" ht="21" customHeight="1">
      <c r="B83" s="49"/>
      <c r="C83" s="52"/>
      <c r="D83" s="234" t="str">
        <f>+Language!D80</f>
        <v>For Welsh Government Administration use only</v>
      </c>
      <c r="E83" s="235"/>
      <c r="F83" s="235"/>
      <c r="G83" s="235"/>
      <c r="H83" s="235"/>
      <c r="I83" s="236"/>
      <c r="J83" s="420" t="e">
        <f>+Transfer!M50</f>
        <v>#N/A</v>
      </c>
      <c r="K83" s="421"/>
      <c r="L83" s="421"/>
      <c r="M83" s="422"/>
      <c r="N83" s="52"/>
      <c r="O83" s="231"/>
      <c r="P83" s="226"/>
      <c r="Q83" s="345"/>
    </row>
    <row r="84" spans="2:17" ht="12" customHeight="1">
      <c r="B84" s="50"/>
      <c r="C84" s="237"/>
      <c r="D84" s="238"/>
      <c r="E84" s="238"/>
      <c r="F84" s="238"/>
      <c r="G84" s="238"/>
      <c r="H84" s="238"/>
      <c r="I84" s="238"/>
      <c r="J84" s="238"/>
      <c r="K84" s="238"/>
      <c r="L84" s="238"/>
      <c r="M84" s="238"/>
      <c r="N84" s="238"/>
      <c r="O84" s="239"/>
      <c r="P84" s="240"/>
      <c r="Q84" s="345"/>
    </row>
    <row r="85" ht="12.75" customHeight="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sheetData>
  <sheetProtection sheet="1" objects="1" scenarios="1"/>
  <mergeCells count="1">
    <mergeCell ref="J83:M83"/>
  </mergeCells>
  <printOptions horizontalCentered="1"/>
  <pageMargins left="0.1968503937007874" right="0.1968503937007874" top="0.1968503937007874" bottom="0.1968503937007874" header="0" footer="0"/>
  <pageSetup horizontalDpi="600" verticalDpi="600" orientation="portrait" paperSize="9" scale="88" r:id="rId1"/>
  <rowBreaks count="1" manualBreakCount="1">
    <brk id="67" min="1" max="15" man="1"/>
  </rowBreaks>
</worksheet>
</file>

<file path=xl/worksheets/sheet3.xml><?xml version="1.0" encoding="utf-8"?>
<worksheet xmlns="http://schemas.openxmlformats.org/spreadsheetml/2006/main" xmlns:r="http://schemas.openxmlformats.org/officeDocument/2006/relationships">
  <dimension ref="B2:IV26"/>
  <sheetViews>
    <sheetView showRowColHeaders="0" zoomScale="70" zoomScaleNormal="70" zoomScalePageLayoutView="0" workbookViewId="0" topLeftCell="A1">
      <selection activeCell="J3" sqref="J3"/>
    </sheetView>
  </sheetViews>
  <sheetFormatPr defaultColWidth="0.23046875" defaultRowHeight="15" zeroHeight="1"/>
  <cols>
    <col min="1" max="1" width="1.77734375" style="17" customWidth="1"/>
    <col min="2" max="2" width="3.21484375" style="17" customWidth="1"/>
    <col min="3" max="6" width="8.88671875" style="17" customWidth="1"/>
    <col min="7" max="7" width="9.99609375" style="17" customWidth="1"/>
    <col min="8" max="10" width="8.88671875" style="17" customWidth="1"/>
    <col min="11" max="11" width="2.77734375" style="17" customWidth="1"/>
    <col min="12" max="12" width="1.66796875" style="17" customWidth="1"/>
    <col min="13" max="255" width="0" style="17" hidden="1" customWidth="1"/>
    <col min="256" max="16384" width="0.23046875" style="17" customWidth="1"/>
  </cols>
  <sheetData>
    <row r="1" ht="13.5" customHeight="1"/>
    <row r="2" spans="2:11" ht="22.5" customHeight="1">
      <c r="B2" s="357"/>
      <c r="C2" s="356" t="str">
        <f>FrontPage!C2</f>
        <v>Non-domestic rates final contributions return 2020-21</v>
      </c>
      <c r="D2" s="355"/>
      <c r="E2" s="355"/>
      <c r="F2" s="355"/>
      <c r="G2" s="355"/>
      <c r="H2" s="355"/>
      <c r="I2" s="355"/>
      <c r="J2" s="354" t="str">
        <f>+NDR3!O2</f>
        <v>NDR3</v>
      </c>
      <c r="K2" s="353"/>
    </row>
    <row r="3" spans="2:11" ht="15">
      <c r="B3" s="188"/>
      <c r="C3" s="189"/>
      <c r="D3" s="189"/>
      <c r="E3" s="189"/>
      <c r="F3" s="189"/>
      <c r="G3" s="189"/>
      <c r="H3" s="189"/>
      <c r="I3" s="189"/>
      <c r="J3" s="189"/>
      <c r="K3" s="190"/>
    </row>
    <row r="4" spans="2:11" ht="15">
      <c r="B4" s="188"/>
      <c r="C4" s="36" t="str">
        <f>NDR3!C4</f>
        <v>Authority code: 0</v>
      </c>
      <c r="D4" s="36"/>
      <c r="E4" s="36" t="str">
        <f>NDR3!G4</f>
        <v>Authority: </v>
      </c>
      <c r="F4" s="189"/>
      <c r="G4" s="189"/>
      <c r="H4" s="189"/>
      <c r="I4" s="189"/>
      <c r="J4" s="189"/>
      <c r="K4" s="190"/>
    </row>
    <row r="5" spans="2:11" ht="15">
      <c r="B5" s="188"/>
      <c r="C5" s="189"/>
      <c r="D5" s="189"/>
      <c r="E5" s="189"/>
      <c r="F5" s="189"/>
      <c r="G5" s="189"/>
      <c r="H5" s="189"/>
      <c r="I5" s="189"/>
      <c r="J5" s="189"/>
      <c r="K5" s="190"/>
    </row>
    <row r="6" spans="2:11" ht="15">
      <c r="B6" s="35"/>
      <c r="C6" s="191"/>
      <c r="D6" s="189"/>
      <c r="E6" s="189"/>
      <c r="F6" s="189"/>
      <c r="G6" s="189"/>
      <c r="H6" s="189"/>
      <c r="I6" s="189"/>
      <c r="J6" s="189"/>
      <c r="K6" s="190"/>
    </row>
    <row r="7" spans="2:11" ht="15">
      <c r="B7" s="35"/>
      <c r="C7" s="429" t="str">
        <f>+Language!D99</f>
        <v>Certificate of Chief Financial Officer</v>
      </c>
      <c r="D7" s="430"/>
      <c r="E7" s="430"/>
      <c r="F7" s="430"/>
      <c r="G7" s="430"/>
      <c r="H7" s="430"/>
      <c r="I7" s="430"/>
      <c r="J7" s="430"/>
      <c r="K7" s="190"/>
    </row>
    <row r="8" spans="2:11" s="27" customFormat="1" ht="125.25" customHeight="1">
      <c r="B8" s="35"/>
      <c r="C8" s="423" t="str">
        <f>Language!D100</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2020</v>
      </c>
      <c r="D8" s="424"/>
      <c r="E8" s="424"/>
      <c r="F8" s="424"/>
      <c r="G8" s="424"/>
      <c r="H8" s="424"/>
      <c r="I8" s="424"/>
      <c r="J8" s="424"/>
      <c r="K8" s="192"/>
    </row>
    <row r="9" spans="2:11" s="27" customFormat="1" ht="41.25" customHeight="1">
      <c r="B9" s="35"/>
      <c r="C9" s="423" t="str">
        <f>+Language!D101</f>
        <v>I certify that the entries on this form are the best that I can make on the information available to me.</v>
      </c>
      <c r="D9" s="424"/>
      <c r="E9" s="424"/>
      <c r="F9" s="424"/>
      <c r="G9" s="424"/>
      <c r="H9" s="424"/>
      <c r="I9" s="424"/>
      <c r="J9" s="424"/>
      <c r="K9" s="192"/>
    </row>
    <row r="10" spans="2:11" ht="33.75" customHeight="1">
      <c r="B10" s="35"/>
      <c r="C10" s="431" t="str">
        <f>+Language!D102</f>
        <v>Signature of Chief Financial Officer:</v>
      </c>
      <c r="D10" s="432"/>
      <c r="E10" s="432"/>
      <c r="F10" s="432"/>
      <c r="G10" s="433"/>
      <c r="H10" s="417"/>
      <c r="I10" s="417"/>
      <c r="J10" s="33"/>
      <c r="K10" s="34"/>
    </row>
    <row r="11" spans="2:11" ht="40.5" customHeight="1">
      <c r="B11" s="35"/>
      <c r="C11" s="431" t="str">
        <f>+Language!D103</f>
        <v>Date:</v>
      </c>
      <c r="D11" s="432"/>
      <c r="E11" s="432"/>
      <c r="F11" s="432"/>
      <c r="G11" s="434"/>
      <c r="H11" s="435"/>
      <c r="I11" s="435"/>
      <c r="J11" s="33"/>
      <c r="K11" s="34"/>
    </row>
    <row r="12" spans="2:11" ht="31.5" customHeight="1">
      <c r="B12" s="35"/>
      <c r="C12" s="359"/>
      <c r="D12" s="359"/>
      <c r="E12" s="359"/>
      <c r="F12" s="359"/>
      <c r="G12" s="359"/>
      <c r="H12" s="359"/>
      <c r="I12" s="359"/>
      <c r="J12" s="359"/>
      <c r="K12" s="34"/>
    </row>
    <row r="13" spans="2:11" ht="107.25" customHeight="1">
      <c r="B13" s="35"/>
      <c r="C13" s="425" t="str">
        <f>"     "&amp;Language!D104</f>
        <v>     Certificate of the Auditor General for Wales</v>
      </c>
      <c r="D13" s="426"/>
      <c r="E13" s="426"/>
      <c r="F13" s="426"/>
      <c r="G13" s="426"/>
      <c r="H13" s="426"/>
      <c r="I13" s="426"/>
      <c r="J13" s="426"/>
      <c r="K13" s="34"/>
    </row>
    <row r="14" spans="2:11" ht="74.25" customHeight="1">
      <c r="B14" s="35"/>
      <c r="C14" s="423" t="str">
        <f>+Language!D105</f>
        <v>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c r="D14" s="424"/>
      <c r="E14" s="424"/>
      <c r="F14" s="424"/>
      <c r="G14" s="424"/>
      <c r="H14" s="424"/>
      <c r="I14" s="424"/>
      <c r="J14" s="424"/>
      <c r="K14" s="34"/>
    </row>
    <row r="15" spans="2:256" ht="85.5" customHeight="1">
      <c r="B15" s="35"/>
      <c r="C15" s="423" t="str">
        <f>+Language!D106</f>
        <v>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c r="D15" s="424"/>
      <c r="E15" s="424"/>
      <c r="F15" s="424"/>
      <c r="G15" s="424"/>
      <c r="H15" s="424"/>
      <c r="I15" s="424"/>
      <c r="J15" s="424"/>
      <c r="K15" s="34"/>
      <c r="IV15" s="366"/>
    </row>
    <row r="16" spans="2:256" ht="46.5" customHeight="1">
      <c r="B16" s="35"/>
      <c r="C16" s="423" t="str">
        <f>+Language!D107</f>
        <v>(Except for the matters raised in the attached qualification letter dated_______________________)*</v>
      </c>
      <c r="D16" s="424"/>
      <c r="E16" s="424"/>
      <c r="F16" s="424"/>
      <c r="G16" s="424"/>
      <c r="H16" s="424"/>
      <c r="I16" s="424"/>
      <c r="J16" s="424"/>
      <c r="K16" s="34"/>
      <c r="IV16" s="367"/>
    </row>
    <row r="17" spans="2:11" ht="50.25" customHeight="1">
      <c r="B17" s="146"/>
      <c r="C17" s="423" t="str">
        <f>+Language!D108</f>
        <v>I / we have concluded that nothing has come to our attention to indicate that the claim or return:</v>
      </c>
      <c r="D17" s="424"/>
      <c r="E17" s="424"/>
      <c r="F17" s="424"/>
      <c r="G17" s="424"/>
      <c r="H17" s="424"/>
      <c r="I17" s="424"/>
      <c r="J17" s="424"/>
      <c r="K17" s="147"/>
    </row>
    <row r="18" spans="2:11" ht="39" customHeight="1">
      <c r="B18" s="146"/>
      <c r="C18" s="423" t="str">
        <f>+Language!D109</f>
        <v>     - is not fairly stated; and</v>
      </c>
      <c r="D18" s="424"/>
      <c r="E18" s="424"/>
      <c r="F18" s="424"/>
      <c r="G18" s="424"/>
      <c r="H18" s="424"/>
      <c r="I18" s="424"/>
      <c r="J18" s="424"/>
      <c r="K18" s="147"/>
    </row>
    <row r="19" spans="2:11" ht="41.25" customHeight="1">
      <c r="B19" s="146"/>
      <c r="C19" s="427" t="str">
        <f>+Language!D110</f>
        <v>     - is not in accordance with the relevant terms and conditions.</v>
      </c>
      <c r="D19" s="428"/>
      <c r="E19" s="428"/>
      <c r="F19" s="428"/>
      <c r="G19" s="428"/>
      <c r="H19" s="428"/>
      <c r="I19" s="428"/>
      <c r="J19" s="428"/>
      <c r="K19" s="147"/>
    </row>
    <row r="20" spans="2:11" ht="23.25" customHeight="1">
      <c r="B20" s="146"/>
      <c r="C20" s="439" t="str">
        <f>+Language!D111</f>
        <v>Signature:</v>
      </c>
      <c r="D20" s="440"/>
      <c r="E20" s="363"/>
      <c r="F20" s="363"/>
      <c r="G20" s="437" t="str">
        <f>+Language!D113</f>
        <v>(on behalf of the Auditor General for Wales) *</v>
      </c>
      <c r="H20" s="438"/>
      <c r="I20" s="438"/>
      <c r="J20" s="438"/>
      <c r="K20" s="147"/>
    </row>
    <row r="21" spans="2:11" ht="31.5" customHeight="1">
      <c r="B21" s="146"/>
      <c r="C21" s="439" t="str">
        <f>+Language!D112</f>
        <v>Name (block capitals):</v>
      </c>
      <c r="D21" s="440"/>
      <c r="E21" s="364"/>
      <c r="F21" s="365"/>
      <c r="G21" s="361"/>
      <c r="H21" s="361"/>
      <c r="I21" s="361"/>
      <c r="J21" s="361"/>
      <c r="K21" s="147"/>
    </row>
    <row r="22" spans="2:11" ht="15" customHeight="1">
      <c r="B22" s="146"/>
      <c r="C22" s="439"/>
      <c r="D22" s="440"/>
      <c r="E22" s="362"/>
      <c r="F22" s="362"/>
      <c r="G22" s="360"/>
      <c r="H22" s="360"/>
      <c r="I22" s="360"/>
      <c r="J22" s="360"/>
      <c r="K22" s="147"/>
    </row>
    <row r="23" spans="2:11" ht="15">
      <c r="B23" s="146"/>
      <c r="C23" s="439" t="str">
        <f>Language!D114</f>
        <v>Date:</v>
      </c>
      <c r="D23" s="440"/>
      <c r="E23" s="441"/>
      <c r="F23" s="442"/>
      <c r="G23" s="439"/>
      <c r="H23" s="440"/>
      <c r="I23" s="439"/>
      <c r="J23" s="440"/>
      <c r="K23" s="147"/>
    </row>
    <row r="24" spans="2:11" ht="15">
      <c r="B24" s="146"/>
      <c r="C24" s="427"/>
      <c r="D24" s="428"/>
      <c r="E24" s="436"/>
      <c r="F24" s="436"/>
      <c r="G24" s="428"/>
      <c r="H24" s="428"/>
      <c r="I24" s="428"/>
      <c r="J24" s="428"/>
      <c r="K24" s="147"/>
    </row>
    <row r="25" spans="2:11" ht="15">
      <c r="B25" s="146"/>
      <c r="C25" s="145" t="str">
        <f>Language!D115</f>
        <v>*Delete as necessary</v>
      </c>
      <c r="D25" s="144"/>
      <c r="E25" s="144"/>
      <c r="F25" s="144"/>
      <c r="G25" s="352"/>
      <c r="H25" s="352"/>
      <c r="I25" s="352"/>
      <c r="J25" s="352"/>
      <c r="K25" s="147"/>
    </row>
    <row r="26" spans="2:11" ht="15">
      <c r="B26" s="148"/>
      <c r="C26" s="149"/>
      <c r="D26" s="149"/>
      <c r="E26" s="149"/>
      <c r="F26" s="149"/>
      <c r="G26" s="149"/>
      <c r="H26" s="149"/>
      <c r="I26" s="149"/>
      <c r="J26" s="149"/>
      <c r="K26" s="150"/>
    </row>
    <row r="27" ht="15"/>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sheetData>
  <sheetProtection/>
  <mergeCells count="23">
    <mergeCell ref="G23:H23"/>
    <mergeCell ref="I23:J23"/>
    <mergeCell ref="C21:D21"/>
    <mergeCell ref="C11:F11"/>
    <mergeCell ref="G10:I10"/>
    <mergeCell ref="G11:I11"/>
    <mergeCell ref="C24:J24"/>
    <mergeCell ref="C17:J17"/>
    <mergeCell ref="G20:J20"/>
    <mergeCell ref="C22:D22"/>
    <mergeCell ref="C23:D23"/>
    <mergeCell ref="E23:F23"/>
    <mergeCell ref="C20:D20"/>
    <mergeCell ref="C15:J15"/>
    <mergeCell ref="C13:J13"/>
    <mergeCell ref="C16:J16"/>
    <mergeCell ref="C18:J18"/>
    <mergeCell ref="C19:J19"/>
    <mergeCell ref="C7:J7"/>
    <mergeCell ref="C8:J8"/>
    <mergeCell ref="C9:J9"/>
    <mergeCell ref="C14:J14"/>
    <mergeCell ref="C10:F10"/>
  </mergeCells>
  <printOptions horizontalCentered="1"/>
  <pageMargins left="0" right="0" top="0.3937007874015748"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RowColHeaders="0" zoomScaleSheetLayoutView="78" zoomScalePageLayoutView="0" workbookViewId="0" topLeftCell="A97">
      <selection activeCell="C108" sqref="C108"/>
    </sheetView>
  </sheetViews>
  <sheetFormatPr defaultColWidth="0" defaultRowHeight="15" zeroHeight="1"/>
  <cols>
    <col min="1" max="1" width="3.10546875" style="0" customWidth="1"/>
    <col min="2" max="2" width="2.21484375" style="158" customWidth="1"/>
    <col min="3" max="3" width="27.3359375" style="20" customWidth="1"/>
    <col min="4" max="4" width="35.88671875" style="20" customWidth="1"/>
    <col min="5" max="5" width="12.21484375" style="20" customWidth="1"/>
    <col min="6" max="6" width="1.77734375" style="20" customWidth="1"/>
    <col min="7" max="7" width="22.6640625" style="20" customWidth="1"/>
    <col min="8" max="8" width="2.99609375" style="20" customWidth="1"/>
    <col min="9" max="9" width="2.99609375" style="152" customWidth="1"/>
    <col min="10" max="11" width="9.3359375" style="37" hidden="1" customWidth="1"/>
    <col min="12" max="13" width="9.3359375" style="20" hidden="1" customWidth="1"/>
    <col min="14" max="16384" width="0" style="20" hidden="1" customWidth="1"/>
  </cols>
  <sheetData>
    <row r="1" spans="1:11" ht="13.5" customHeight="1">
      <c r="A1" s="20"/>
      <c r="J1" s="20"/>
      <c r="K1" s="20"/>
    </row>
    <row r="2" spans="1:11" ht="22.5" customHeight="1">
      <c r="A2" s="20"/>
      <c r="B2" s="159"/>
      <c r="C2" s="160" t="str">
        <f>+FrontPage!C2</f>
        <v>Non-domestic rates final contributions return 2020-21</v>
      </c>
      <c r="D2" s="160"/>
      <c r="E2" s="160"/>
      <c r="F2" s="160"/>
      <c r="G2" s="161" t="str">
        <f>+FrontPage!L2</f>
        <v>NDR3</v>
      </c>
      <c r="H2" s="348" t="str">
        <f>+FrontPage!N2</f>
        <v>v.1.1</v>
      </c>
      <c r="J2" s="20"/>
      <c r="K2" s="20"/>
    </row>
    <row r="3" spans="1:11" ht="12">
      <c r="A3" s="20"/>
      <c r="B3" s="162"/>
      <c r="C3" s="163"/>
      <c r="D3" s="163"/>
      <c r="E3" s="163"/>
      <c r="F3" s="163"/>
      <c r="G3" s="163"/>
      <c r="H3" s="164"/>
      <c r="J3" s="20"/>
      <c r="K3" s="20"/>
    </row>
    <row r="4" spans="1:11" ht="12.75">
      <c r="A4" s="20"/>
      <c r="B4" s="53"/>
      <c r="C4" s="36" t="str">
        <f>NDR3!C4</f>
        <v>Authority code: 0</v>
      </c>
      <c r="D4" s="36" t="str">
        <f>NDR3!G4</f>
        <v>Authority: </v>
      </c>
      <c r="E4" s="2"/>
      <c r="F4" s="2"/>
      <c r="G4" s="2"/>
      <c r="H4" s="165"/>
      <c r="J4" s="20"/>
      <c r="K4" s="20"/>
    </row>
    <row r="5" spans="1:11" ht="12.75">
      <c r="A5" s="20"/>
      <c r="B5" s="166"/>
      <c r="C5" s="153"/>
      <c r="D5" s="2"/>
      <c r="E5" s="2"/>
      <c r="F5" s="2"/>
      <c r="G5" s="2"/>
      <c r="H5" s="165"/>
      <c r="J5" s="20"/>
      <c r="K5" s="20"/>
    </row>
    <row r="6" spans="1:11" ht="12.75">
      <c r="A6" s="20"/>
      <c r="B6" s="166"/>
      <c r="C6" s="153"/>
      <c r="D6" s="16"/>
      <c r="E6" s="2"/>
      <c r="F6" s="2"/>
      <c r="G6" s="2"/>
      <c r="H6" s="165"/>
      <c r="J6" s="20"/>
      <c r="K6" s="20"/>
    </row>
    <row r="7" spans="1:11" ht="12.75">
      <c r="A7" s="20"/>
      <c r="B7" s="167"/>
      <c r="C7" s="6" t="str">
        <f>Language!D116</f>
        <v>Validation checks</v>
      </c>
      <c r="D7" s="1"/>
      <c r="E7" s="1"/>
      <c r="F7" s="1"/>
      <c r="G7" s="1"/>
      <c r="H7" s="168"/>
      <c r="J7" s="20"/>
      <c r="K7" s="20"/>
    </row>
    <row r="8" spans="1:11" ht="12.75">
      <c r="A8" s="20"/>
      <c r="B8" s="169"/>
      <c r="C8" s="2" t="str">
        <f>Language!D117</f>
        <v>If the blue boxes are empty then your form has passed our validation checks.</v>
      </c>
      <c r="D8" s="1"/>
      <c r="E8" s="1"/>
      <c r="F8" s="1"/>
      <c r="G8" s="1"/>
      <c r="H8" s="168"/>
      <c r="J8" s="20"/>
      <c r="K8" s="20"/>
    </row>
    <row r="9" spans="1:11" ht="12.75">
      <c r="A9" s="20"/>
      <c r="B9" s="169"/>
      <c r="C9" s="2"/>
      <c r="D9" s="8"/>
      <c r="E9" s="8"/>
      <c r="F9" s="8"/>
      <c r="G9" s="8"/>
      <c r="H9" s="170"/>
      <c r="J9" s="20"/>
      <c r="K9" s="20"/>
    </row>
    <row r="10" spans="1:12" ht="12.75">
      <c r="A10" s="20"/>
      <c r="B10" s="169"/>
      <c r="C10" s="2" t="str">
        <f>Language!D119</f>
        <v>Any large % changes in reliefs between NDR3 and NDR1 need to be explained in the relevant boxes next to the test.</v>
      </c>
      <c r="D10" s="1"/>
      <c r="E10" s="1"/>
      <c r="F10" s="1"/>
      <c r="G10" s="1"/>
      <c r="H10" s="168"/>
      <c r="J10" s="20"/>
      <c r="K10" s="20"/>
      <c r="L10" s="114" t="s">
        <v>247</v>
      </c>
    </row>
    <row r="11" spans="1:12" ht="12.75">
      <c r="A11" s="20"/>
      <c r="B11" s="169"/>
      <c r="C11" s="2" t="str">
        <f>Language!D120</f>
        <v>If you see the message  #DIV/0!  in any blue box please provide an explanation </v>
      </c>
      <c r="D11" s="1"/>
      <c r="E11" s="10"/>
      <c r="F11" s="10"/>
      <c r="G11" s="10"/>
      <c r="H11" s="171"/>
      <c r="J11" s="20"/>
      <c r="K11" s="20"/>
      <c r="L11" s="114" t="s">
        <v>238</v>
      </c>
    </row>
    <row r="12" spans="1:11" ht="12.75">
      <c r="A12" s="20"/>
      <c r="B12" s="169"/>
      <c r="C12" s="2" t="str">
        <f>Language!D121</f>
        <v>(#DIV/0! means that there was no estimate on your NDR1 but there is a figure on your NDR3)  </v>
      </c>
      <c r="D12" s="1"/>
      <c r="E12" s="1"/>
      <c r="F12" s="1"/>
      <c r="G12" s="1"/>
      <c r="H12" s="168"/>
      <c r="J12" s="20"/>
      <c r="K12" s="20"/>
    </row>
    <row r="13" spans="1:11" ht="12.75">
      <c r="A13" s="20"/>
      <c r="B13" s="184"/>
      <c r="C13" s="184"/>
      <c r="D13" s="7"/>
      <c r="E13" s="11"/>
      <c r="F13" s="11"/>
      <c r="G13" s="11"/>
      <c r="H13" s="172"/>
      <c r="J13" s="20"/>
      <c r="K13" s="20"/>
    </row>
    <row r="14" spans="1:11" ht="12.75">
      <c r="A14" s="20"/>
      <c r="B14" s="169"/>
      <c r="C14" s="2"/>
      <c r="D14" s="2"/>
      <c r="E14" s="1"/>
      <c r="F14" s="1"/>
      <c r="G14" s="1"/>
      <c r="H14" s="168"/>
      <c r="J14" s="20"/>
      <c r="K14" s="20"/>
    </row>
    <row r="15" spans="1:11" ht="12.75">
      <c r="A15" s="20"/>
      <c r="B15" s="167"/>
      <c r="C15" s="6" t="str">
        <f>Language!D124</f>
        <v>Part 2</v>
      </c>
      <c r="D15" s="4"/>
      <c r="E15" s="5"/>
      <c r="F15" s="5"/>
      <c r="G15" s="2"/>
      <c r="H15" s="165"/>
      <c r="J15" s="20"/>
      <c r="K15" s="20"/>
    </row>
    <row r="16" spans="1:11" ht="12.75">
      <c r="A16" s="20"/>
      <c r="B16" s="167"/>
      <c r="C16" s="6"/>
      <c r="D16" s="4"/>
      <c r="E16" s="5"/>
      <c r="F16" s="5"/>
      <c r="G16" s="2"/>
      <c r="H16" s="165"/>
      <c r="J16" s="20"/>
      <c r="K16" s="20"/>
    </row>
    <row r="17" spans="1:13" ht="15">
      <c r="A17" s="20"/>
      <c r="B17" s="173"/>
      <c r="C17" s="154" t="str">
        <f>Language!D126</f>
        <v>DISCRETIONARY RELIEF</v>
      </c>
      <c r="D17" s="4"/>
      <c r="E17" s="5"/>
      <c r="F17" s="5"/>
      <c r="G17" s="2"/>
      <c r="H17" s="165"/>
      <c r="J17" s="115" t="s">
        <v>204</v>
      </c>
      <c r="K17" s="115"/>
      <c r="L17" s="113"/>
      <c r="M17" s="95"/>
    </row>
    <row r="18" spans="1:13" ht="12.75">
      <c r="A18" s="20"/>
      <c r="B18" s="169"/>
      <c r="C18" s="2"/>
      <c r="D18" s="2"/>
      <c r="E18" s="2"/>
      <c r="F18" s="2"/>
      <c r="G18" s="2"/>
      <c r="H18" s="165"/>
      <c r="J18" s="116" t="s">
        <v>194</v>
      </c>
      <c r="K18" s="116"/>
      <c r="L18" s="113"/>
      <c r="M18" s="95"/>
    </row>
    <row r="19" spans="1:13" ht="12.75">
      <c r="A19" s="20"/>
      <c r="B19" s="167"/>
      <c r="C19" s="6" t="str">
        <f>Language!D128</f>
        <v>Test 1:  Compares Discretionary relief for Charities on NDR3 with NDR1 line 11</v>
      </c>
      <c r="D19" s="2"/>
      <c r="E19" s="2"/>
      <c r="F19" s="2"/>
      <c r="G19" s="2"/>
      <c r="H19" s="165"/>
      <c r="J19" s="143" t="str">
        <f>YearCode</f>
        <v>202021</v>
      </c>
      <c r="K19" s="117"/>
      <c r="L19" s="113"/>
      <c r="M19" s="95"/>
    </row>
    <row r="20" spans="1:13" ht="12.75">
      <c r="A20" s="20"/>
      <c r="B20" s="167"/>
      <c r="C20" s="6" t="str">
        <f>Language!D129</f>
        <v>(tolerance plus or minus 50%)</v>
      </c>
      <c r="D20" s="2"/>
      <c r="E20" s="2"/>
      <c r="F20" s="2"/>
      <c r="G20" s="2"/>
      <c r="H20" s="165"/>
      <c r="J20" s="113"/>
      <c r="K20" s="95"/>
      <c r="L20" s="95"/>
      <c r="M20" s="95"/>
    </row>
    <row r="21" spans="1:13" ht="12.75">
      <c r="A21" s="20"/>
      <c r="B21" s="169"/>
      <c r="C21" s="2" t="str">
        <f>Language!D130</f>
        <v>Line 17</v>
      </c>
      <c r="D21" s="2"/>
      <c r="E21" s="15">
        <f>VLOOKUP(I21,_NDR3,13,FALSE)</f>
        <v>0</v>
      </c>
      <c r="F21" s="2"/>
      <c r="G21" s="39" t="str">
        <f>Language!$D$223</f>
        <v>Reason for differences</v>
      </c>
      <c r="H21" s="174"/>
      <c r="I21" s="152">
        <v>17</v>
      </c>
      <c r="J21" s="118" t="str">
        <f>YearCode</f>
        <v>202021</v>
      </c>
      <c r="K21" s="96"/>
      <c r="L21" s="114" t="s">
        <v>239</v>
      </c>
      <c r="M21" s="112"/>
    </row>
    <row r="22" spans="1:13" ht="12">
      <c r="A22" s="20"/>
      <c r="B22" s="169"/>
      <c r="C22" s="2" t="str">
        <f>Language!D131</f>
        <v>NDR1, 2020-21, line 11</v>
      </c>
      <c r="D22" s="2"/>
      <c r="E22" s="14" t="e">
        <f>-VLOOKUP($J21&amp;$J22&amp;UANumber&amp;I23&amp;$J23,NDRData,2,FALSE)</f>
        <v>#N/A</v>
      </c>
      <c r="F22" s="2"/>
      <c r="G22" s="443"/>
      <c r="H22" s="175"/>
      <c r="J22" s="118" t="s">
        <v>142</v>
      </c>
      <c r="K22" s="96"/>
      <c r="L22" s="113" t="s">
        <v>240</v>
      </c>
      <c r="M22" s="112"/>
    </row>
    <row r="23" spans="1:13" ht="12">
      <c r="A23" s="20"/>
      <c r="B23" s="169"/>
      <c r="C23" s="2" t="str">
        <f>Language!D132</f>
        <v>If the actual difference is less than £10,000  - then go to the next test </v>
      </c>
      <c r="D23" s="2"/>
      <c r="E23" s="14" t="e">
        <f>IF((E21-E22)&gt;10000,E21-E22,IF(E21-E22&lt;-10000,(E21-E22),"go to next test"))</f>
        <v>#N/A</v>
      </c>
      <c r="F23" s="2"/>
      <c r="G23" s="444"/>
      <c r="H23" s="175"/>
      <c r="I23" s="152" t="s">
        <v>264</v>
      </c>
      <c r="J23" s="119" t="s">
        <v>305</v>
      </c>
      <c r="K23" s="97"/>
      <c r="L23" s="95"/>
      <c r="M23" s="95"/>
    </row>
    <row r="24" spans="1:13" ht="12">
      <c r="A24" s="20"/>
      <c r="B24" s="169"/>
      <c r="C24" s="2"/>
      <c r="D24" s="2"/>
      <c r="E24" s="12" t="e">
        <f>IF(E23="go to next test","",((E21-E22)/E22))</f>
        <v>#N/A</v>
      </c>
      <c r="F24" s="2"/>
      <c r="G24" s="444"/>
      <c r="H24" s="175"/>
      <c r="K24" s="97"/>
      <c r="L24" s="95"/>
      <c r="M24" s="95"/>
    </row>
    <row r="25" spans="1:13" ht="12.75" customHeight="1">
      <c r="A25" s="20"/>
      <c r="B25" s="176"/>
      <c r="C25" s="155" t="str">
        <f>Language!D134</f>
        <v>If the blue box contains an X</v>
      </c>
      <c r="D25" s="2"/>
      <c r="E25" s="2"/>
      <c r="F25" s="3"/>
      <c r="G25" s="444"/>
      <c r="H25" s="175"/>
      <c r="K25" s="95"/>
      <c r="L25" s="95"/>
      <c r="M25" s="95"/>
    </row>
    <row r="26" spans="1:13" ht="12.75" customHeight="1">
      <c r="A26" s="20"/>
      <c r="B26" s="176"/>
      <c r="C26" s="155" t="str">
        <f>Language!D135</f>
        <v>please explain the reason for the change in the box on the right</v>
      </c>
      <c r="D26" s="2"/>
      <c r="E26" s="140" t="e">
        <f>IF(E23="go to next test","",IF(ABS(E23)&gt;0.5,"X",IF(ABS(E23)&lt;10000,"","X")))</f>
        <v>#N/A</v>
      </c>
      <c r="F26" s="3"/>
      <c r="G26" s="445"/>
      <c r="H26" s="175"/>
      <c r="K26" s="96"/>
      <c r="L26" s="95"/>
      <c r="M26" s="95"/>
    </row>
    <row r="27" spans="1:13" ht="12">
      <c r="A27" s="20"/>
      <c r="B27" s="169"/>
      <c r="C27" s="2"/>
      <c r="D27" s="2"/>
      <c r="E27" s="2"/>
      <c r="F27" s="2"/>
      <c r="G27" s="2"/>
      <c r="H27" s="165"/>
      <c r="K27" s="96"/>
      <c r="L27" s="95"/>
      <c r="M27" s="95"/>
    </row>
    <row r="28" spans="1:13" ht="12.75">
      <c r="A28" s="20"/>
      <c r="B28" s="167"/>
      <c r="C28" s="6" t="str">
        <f>Language!D137</f>
        <v>Test 2:  Compares Discretionary Relief for non-profit making bodies on NDR3 with NDR1 line 13</v>
      </c>
      <c r="D28" s="2"/>
      <c r="E28" s="2"/>
      <c r="F28" s="2"/>
      <c r="G28" s="2"/>
      <c r="H28" s="165"/>
      <c r="K28" s="96"/>
      <c r="L28" s="95"/>
      <c r="M28" s="95"/>
    </row>
    <row r="29" spans="1:13" ht="12.75">
      <c r="A29" s="20"/>
      <c r="B29" s="167"/>
      <c r="C29" s="6" t="str">
        <f>Language!D138</f>
        <v>(tolerance plus or minus 50%)</v>
      </c>
      <c r="D29" s="2"/>
      <c r="E29" s="2"/>
      <c r="F29" s="2"/>
      <c r="G29" s="2"/>
      <c r="H29" s="165"/>
      <c r="K29" s="96"/>
      <c r="L29" s="95"/>
      <c r="M29" s="95"/>
    </row>
    <row r="30" spans="1:13" ht="12.75">
      <c r="A30" s="20"/>
      <c r="B30" s="169"/>
      <c r="C30" s="2" t="str">
        <f>Language!D139</f>
        <v>Line 18</v>
      </c>
      <c r="D30" s="2"/>
      <c r="E30" s="15">
        <f>VLOOKUP(I30,_NDR3,13,FALSE)</f>
        <v>0</v>
      </c>
      <c r="F30" s="9"/>
      <c r="G30" s="39" t="str">
        <f>Language!$D$223</f>
        <v>Reason for differences</v>
      </c>
      <c r="H30" s="174"/>
      <c r="I30" s="152">
        <v>18</v>
      </c>
      <c r="K30" s="96"/>
      <c r="L30" s="95"/>
      <c r="M30" s="95"/>
    </row>
    <row r="31" spans="1:13" ht="12">
      <c r="A31" s="20"/>
      <c r="B31" s="169"/>
      <c r="C31" s="2" t="str">
        <f>Language!D140</f>
        <v>NDR1, 2020-21, line 13</v>
      </c>
      <c r="D31" s="2"/>
      <c r="E31" s="14" t="e">
        <f>-VLOOKUP($J21&amp;$J22&amp;UANumber&amp;I31&amp;$J23,NDRData,2,FALSE)</f>
        <v>#N/A</v>
      </c>
      <c r="F31" s="2"/>
      <c r="G31" s="443"/>
      <c r="H31" s="177"/>
      <c r="I31" s="152" t="s">
        <v>265</v>
      </c>
      <c r="K31" s="96"/>
      <c r="L31" s="113"/>
      <c r="M31" s="112"/>
    </row>
    <row r="32" spans="1:13" ht="12.75" customHeight="1">
      <c r="A32" s="20"/>
      <c r="B32" s="169"/>
      <c r="C32" s="2" t="str">
        <f>Language!D141</f>
        <v>If the actual difference is less than £10,000  - then go to the next test </v>
      </c>
      <c r="D32" s="2"/>
      <c r="E32" s="14" t="e">
        <f>IF((E30-E31)&gt;10000,E30-E31,IF(E30-E31&lt;-10000,(E30-E31),"go to next test"))</f>
        <v>#N/A</v>
      </c>
      <c r="F32" s="2"/>
      <c r="G32" s="444"/>
      <c r="H32" s="177"/>
      <c r="K32" s="97"/>
      <c r="L32" s="95"/>
      <c r="M32" s="95"/>
    </row>
    <row r="33" spans="1:13" ht="12.75" customHeight="1">
      <c r="A33" s="20"/>
      <c r="B33" s="176"/>
      <c r="C33" s="155" t="str">
        <f>Language!D142</f>
        <v>If the blue box contains an X</v>
      </c>
      <c r="D33" s="2"/>
      <c r="E33" s="12" t="e">
        <f>IF(E32="go to next test","",((E30-E31)/E31))</f>
        <v>#N/A</v>
      </c>
      <c r="F33" s="2"/>
      <c r="G33" s="444"/>
      <c r="H33" s="177"/>
      <c r="K33" s="97"/>
      <c r="L33" s="95"/>
      <c r="M33" s="95"/>
    </row>
    <row r="34" spans="1:13" ht="12.75" customHeight="1">
      <c r="A34" s="20"/>
      <c r="B34" s="176"/>
      <c r="C34" s="155" t="str">
        <f>Language!D143</f>
        <v>please explain the reason for the change in the box on the right</v>
      </c>
      <c r="D34" s="2"/>
      <c r="E34" s="140" t="e">
        <f>IF(E32="go to next test","",IF(ABS(E33)&gt;0.5,"X",IF(ABS(E32)&lt;10000,"","X")))</f>
        <v>#N/A</v>
      </c>
      <c r="F34" s="3"/>
      <c r="G34" s="445"/>
      <c r="H34" s="177"/>
      <c r="K34" s="95"/>
      <c r="L34" s="95"/>
      <c r="M34" s="95"/>
    </row>
    <row r="35" spans="1:13" ht="12.75">
      <c r="A35" s="20"/>
      <c r="B35" s="178"/>
      <c r="C35" s="1"/>
      <c r="D35" s="6"/>
      <c r="E35" s="2"/>
      <c r="F35" s="2"/>
      <c r="G35" s="2"/>
      <c r="H35" s="165"/>
      <c r="K35" s="95"/>
      <c r="L35" s="95"/>
      <c r="M35" s="95"/>
    </row>
    <row r="36" spans="1:11" ht="15">
      <c r="A36" s="20"/>
      <c r="B36" s="173"/>
      <c r="C36" s="154" t="str">
        <f>Language!D145</f>
        <v>LOSSES IN COLLECTION</v>
      </c>
      <c r="D36" s="2"/>
      <c r="E36" s="2"/>
      <c r="F36" s="2"/>
      <c r="G36" s="2"/>
      <c r="H36" s="165"/>
      <c r="K36" s="20"/>
    </row>
    <row r="37" spans="1:11" ht="12">
      <c r="A37" s="20"/>
      <c r="B37" s="169"/>
      <c r="C37" s="2"/>
      <c r="D37" s="2"/>
      <c r="E37" s="2"/>
      <c r="F37" s="2"/>
      <c r="G37" s="2"/>
      <c r="H37" s="165"/>
      <c r="K37" s="20"/>
    </row>
    <row r="38" spans="1:10" s="378" customFormat="1" ht="12.75">
      <c r="A38" s="20"/>
      <c r="B38" s="167"/>
      <c r="C38" s="6" t="str">
        <f>Language!D147</f>
        <v>Test 3:  Measure of the proportion of losses in collection to net yield  (tolerance 6%)</v>
      </c>
      <c r="D38" s="2"/>
      <c r="E38" s="2"/>
      <c r="F38" s="2"/>
      <c r="G38" s="2"/>
      <c r="H38" s="165"/>
      <c r="I38" s="380"/>
      <c r="J38" s="377"/>
    </row>
    <row r="39" spans="1:10" s="378" customFormat="1" ht="12.75">
      <c r="A39" s="20"/>
      <c r="B39" s="179"/>
      <c r="C39" s="9" t="str">
        <f>Language!D148</f>
        <v>Line 25, Losses in collection</v>
      </c>
      <c r="D39" s="2"/>
      <c r="E39" s="15">
        <f>VLOOKUP(I39,_NDR3,13,FALSE)</f>
        <v>0</v>
      </c>
      <c r="F39" s="2"/>
      <c r="G39" s="39" t="str">
        <f>Language!$D$223</f>
        <v>Reason for differences</v>
      </c>
      <c r="H39" s="174"/>
      <c r="I39" s="380">
        <v>25</v>
      </c>
      <c r="J39" s="377"/>
    </row>
    <row r="40" spans="1:10" s="378" customFormat="1" ht="12">
      <c r="A40" s="20"/>
      <c r="B40" s="180"/>
      <c r="C40" s="3" t="str">
        <f>Language!D149</f>
        <v>Line 23, Net Yield</v>
      </c>
      <c r="D40" s="2"/>
      <c r="E40" s="15">
        <f>VLOOKUP(I40,_NDR3,13,FALSE)</f>
        <v>0</v>
      </c>
      <c r="F40" s="2"/>
      <c r="G40" s="443"/>
      <c r="H40" s="177"/>
      <c r="I40" s="380">
        <v>23</v>
      </c>
      <c r="J40" s="377"/>
    </row>
    <row r="41" spans="1:10" s="378" customFormat="1" ht="12.75">
      <c r="A41" s="20"/>
      <c r="B41" s="176"/>
      <c r="C41" s="155" t="str">
        <f>Language!D150</f>
        <v>If the blue box contains an X</v>
      </c>
      <c r="D41" s="2"/>
      <c r="E41" s="13" t="e">
        <f>(E39/E40)</f>
        <v>#DIV/0!</v>
      </c>
      <c r="F41" s="2"/>
      <c r="G41" s="444"/>
      <c r="H41" s="177"/>
      <c r="I41" s="380"/>
      <c r="J41" s="377"/>
    </row>
    <row r="42" spans="1:10" s="378" customFormat="1" ht="12.75">
      <c r="A42" s="20"/>
      <c r="B42" s="176"/>
      <c r="C42" s="155" t="str">
        <f>Language!D151</f>
        <v>please explain the reason for the change in the box on the right</v>
      </c>
      <c r="D42" s="2"/>
      <c r="E42" s="140" t="e">
        <f>IF(E41&gt;0.06,"X","")</f>
        <v>#DIV/0!</v>
      </c>
      <c r="F42" s="2"/>
      <c r="G42" s="445"/>
      <c r="H42" s="177"/>
      <c r="I42" s="380"/>
      <c r="J42" s="377"/>
    </row>
    <row r="43" spans="1:10" s="378" customFormat="1" ht="12">
      <c r="A43" s="20"/>
      <c r="B43" s="169"/>
      <c r="C43" s="2"/>
      <c r="D43" s="2"/>
      <c r="E43" s="2"/>
      <c r="F43" s="2"/>
      <c r="G43" s="2"/>
      <c r="H43" s="165"/>
      <c r="I43" s="380"/>
      <c r="J43" s="377"/>
    </row>
    <row r="44" spans="1:11" s="378" customFormat="1" ht="15">
      <c r="A44" s="20"/>
      <c r="B44" s="173"/>
      <c r="C44" s="154" t="str">
        <f>Language!D153</f>
        <v>REFUND OF OVERPAYMENTS</v>
      </c>
      <c r="D44" s="2"/>
      <c r="E44" s="2"/>
      <c r="F44" s="2"/>
      <c r="G44" s="2"/>
      <c r="H44" s="165"/>
      <c r="I44" s="380"/>
      <c r="J44" s="377"/>
      <c r="K44" s="379"/>
    </row>
    <row r="45" spans="1:11" ht="12">
      <c r="A45" s="20"/>
      <c r="B45" s="169"/>
      <c r="C45" s="2"/>
      <c r="D45" s="2"/>
      <c r="E45" s="2"/>
      <c r="F45" s="2"/>
      <c r="G45" s="2"/>
      <c r="H45" s="165"/>
      <c r="K45" s="95"/>
    </row>
    <row r="46" spans="1:11" ht="12.75">
      <c r="A46" s="20"/>
      <c r="B46" s="167"/>
      <c r="C46" s="6" t="str">
        <f>Language!D155</f>
        <v>Test 4:  Measure of the proportion of refund of overpayments to net yield  (tolerance 2%)</v>
      </c>
      <c r="D46" s="2"/>
      <c r="E46" s="2"/>
      <c r="F46" s="2"/>
      <c r="G46" s="2"/>
      <c r="H46" s="165"/>
      <c r="K46" s="95"/>
    </row>
    <row r="47" spans="1:11" ht="12.75">
      <c r="A47" s="20"/>
      <c r="B47" s="179"/>
      <c r="C47" s="9" t="str">
        <f>Language!D156</f>
        <v>Line 26, Refund of overpayments</v>
      </c>
      <c r="D47" s="2"/>
      <c r="E47" s="15">
        <f>VLOOKUP(I47,_NDR3,13,FALSE)</f>
        <v>0</v>
      </c>
      <c r="F47" s="2"/>
      <c r="G47" s="39" t="str">
        <f>Language!$D$223</f>
        <v>Reason for differences</v>
      </c>
      <c r="H47" s="174"/>
      <c r="I47" s="152">
        <v>26</v>
      </c>
      <c r="K47" s="95"/>
    </row>
    <row r="48" spans="1:11" ht="12">
      <c r="A48" s="20"/>
      <c r="B48" s="180"/>
      <c r="C48" s="3" t="str">
        <f>Language!D157</f>
        <v>Line 23, Net Yield</v>
      </c>
      <c r="D48" s="2"/>
      <c r="E48" s="15">
        <f>VLOOKUP(I48,_NDR3,13,FALSE)</f>
        <v>0</v>
      </c>
      <c r="F48" s="2"/>
      <c r="G48" s="443"/>
      <c r="H48" s="177"/>
      <c r="I48" s="152">
        <v>23</v>
      </c>
      <c r="K48" s="95"/>
    </row>
    <row r="49" spans="1:11" ht="12.75">
      <c r="A49" s="20"/>
      <c r="B49" s="176"/>
      <c r="C49" s="155" t="str">
        <f>Language!D158</f>
        <v>If the blue box contains an X</v>
      </c>
      <c r="D49" s="2"/>
      <c r="E49" s="13" t="e">
        <f>(+E47/E48)</f>
        <v>#DIV/0!</v>
      </c>
      <c r="F49" s="2"/>
      <c r="G49" s="444"/>
      <c r="H49" s="177"/>
      <c r="K49" s="95"/>
    </row>
    <row r="50" spans="1:11" ht="12.75">
      <c r="A50" s="20"/>
      <c r="B50" s="176"/>
      <c r="C50" s="155" t="str">
        <f>Language!D159</f>
        <v>please explain the reason for the change in the box on the right</v>
      </c>
      <c r="D50" s="2"/>
      <c r="E50" s="140" t="e">
        <f>IF(E49&gt;0.02,"X","")</f>
        <v>#DIV/0!</v>
      </c>
      <c r="F50" s="2"/>
      <c r="G50" s="445"/>
      <c r="H50" s="177"/>
      <c r="K50" s="95"/>
    </row>
    <row r="51" spans="1:11" ht="12">
      <c r="A51" s="20"/>
      <c r="B51" s="169"/>
      <c r="C51" s="7"/>
      <c r="D51" s="7"/>
      <c r="E51" s="7"/>
      <c r="F51" s="7"/>
      <c r="G51" s="7"/>
      <c r="H51" s="181"/>
      <c r="K51" s="95"/>
    </row>
    <row r="52" spans="1:11" ht="30" customHeight="1">
      <c r="A52" s="20"/>
      <c r="B52" s="167"/>
      <c r="C52" s="6" t="str">
        <f>Language!D161</f>
        <v>Part 1</v>
      </c>
      <c r="D52" s="2"/>
      <c r="E52" s="2"/>
      <c r="F52" s="2"/>
      <c r="G52" s="2"/>
      <c r="H52" s="165"/>
      <c r="K52" s="20"/>
    </row>
    <row r="53" spans="1:11" ht="12.75">
      <c r="A53" s="20"/>
      <c r="B53" s="167"/>
      <c r="C53" s="6"/>
      <c r="D53" s="2"/>
      <c r="E53" s="2"/>
      <c r="F53" s="2"/>
      <c r="G53" s="2"/>
      <c r="H53" s="165"/>
      <c r="K53" s="20"/>
    </row>
    <row r="54" spans="1:11" ht="15">
      <c r="A54" s="20"/>
      <c r="B54" s="173"/>
      <c r="C54" s="154" t="str">
        <f>Language!D163</f>
        <v>GROSS RATES PAYABLE</v>
      </c>
      <c r="D54" s="2"/>
      <c r="E54" s="2"/>
      <c r="F54" s="2"/>
      <c r="G54" s="2"/>
      <c r="H54" s="165"/>
      <c r="K54" s="20"/>
    </row>
    <row r="55" spans="1:11" ht="12">
      <c r="A55" s="20"/>
      <c r="B55" s="169"/>
      <c r="C55" s="2"/>
      <c r="D55" s="2"/>
      <c r="E55" s="2"/>
      <c r="F55" s="2"/>
      <c r="G55" s="2"/>
      <c r="H55" s="165"/>
      <c r="K55" s="20"/>
    </row>
    <row r="56" spans="1:11" ht="12.75">
      <c r="A56" s="20"/>
      <c r="B56" s="167"/>
      <c r="C56" s="6" t="str">
        <f>Language!D165</f>
        <v>Test 5:  Compares Gross Rates Payable with the RV given on NDR1 2020-21 multiplied by the 2019-20 multiplier</v>
      </c>
      <c r="D56" s="2"/>
      <c r="E56" s="2"/>
      <c r="F56" s="2"/>
      <c r="G56" s="2"/>
      <c r="H56" s="165"/>
      <c r="K56" s="20"/>
    </row>
    <row r="57" spans="1:12" ht="12.75">
      <c r="A57" s="20"/>
      <c r="B57" s="167"/>
      <c r="C57" s="6" t="str">
        <f>Language!D166</f>
        <v>(tolerance plus or minus 20%)</v>
      </c>
      <c r="D57" s="2"/>
      <c r="E57" s="2"/>
      <c r="F57" s="2"/>
      <c r="G57" s="2"/>
      <c r="H57" s="165"/>
      <c r="K57" s="20"/>
      <c r="L57" s="113">
        <v>27375641.328</v>
      </c>
    </row>
    <row r="58" spans="1:11" ht="12.75">
      <c r="A58" s="20"/>
      <c r="B58" s="169"/>
      <c r="C58" s="2" t="str">
        <f>Language!D167</f>
        <v>Line 1, Gross Rates Payable</v>
      </c>
      <c r="D58" s="2"/>
      <c r="E58" s="15">
        <f>VLOOKUP(I58,_NDR3,13,FALSE)</f>
        <v>0</v>
      </c>
      <c r="F58" s="2"/>
      <c r="G58" s="39" t="str">
        <f>Language!$D$223</f>
        <v>Reason for differences</v>
      </c>
      <c r="H58" s="174"/>
      <c r="I58" s="152">
        <v>1</v>
      </c>
      <c r="K58" s="96"/>
    </row>
    <row r="59" spans="1:13" ht="12.75">
      <c r="A59" s="20"/>
      <c r="B59" s="182"/>
      <c r="C59" s="156" t="str">
        <f>Language!D168</f>
        <v>NDR1 2020-21, line 2, Rateable Value *</v>
      </c>
      <c r="D59" s="8">
        <f>VLOOKUP(Year_Less_1,_RV,3,FALSE)/100</f>
        <v>0.524</v>
      </c>
      <c r="E59" s="14" t="e">
        <f>VLOOKUP($J19&amp;$J22&amp;UANumber&amp;I59&amp;$J23,NDRData,2,FALSE)*D59</f>
        <v>#N/A</v>
      </c>
      <c r="F59" s="2"/>
      <c r="G59" s="443"/>
      <c r="H59" s="177"/>
      <c r="I59" s="152" t="s">
        <v>259</v>
      </c>
      <c r="K59" s="96"/>
      <c r="L59" s="113" t="s">
        <v>241</v>
      </c>
      <c r="M59" s="113"/>
    </row>
    <row r="60" spans="1:11" ht="12.75">
      <c r="A60" s="20"/>
      <c r="B60" s="176"/>
      <c r="C60" s="155" t="str">
        <f>Language!D169</f>
        <v>If the blue box contains an X</v>
      </c>
      <c r="D60" s="2"/>
      <c r="E60" s="13" t="e">
        <f>((E58-E59)/E59)</f>
        <v>#N/A</v>
      </c>
      <c r="F60" s="2"/>
      <c r="G60" s="444"/>
      <c r="H60" s="177"/>
      <c r="K60" s="97"/>
    </row>
    <row r="61" spans="1:11" ht="12.75">
      <c r="A61" s="20"/>
      <c r="B61" s="176"/>
      <c r="C61" s="155" t="str">
        <f>Language!D170</f>
        <v>please explain the reason for the change in the box on the right</v>
      </c>
      <c r="D61" s="2"/>
      <c r="E61" s="140" t="e">
        <f>IF(E60&gt;0.2,"X",IF(E60&lt;-0.2,"X",""))</f>
        <v>#N/A</v>
      </c>
      <c r="F61" s="2"/>
      <c r="G61" s="445"/>
      <c r="H61" s="177"/>
      <c r="K61" s="97"/>
    </row>
    <row r="62" spans="1:11" ht="12">
      <c r="A62" s="20"/>
      <c r="B62" s="169"/>
      <c r="C62" s="2"/>
      <c r="D62" s="2"/>
      <c r="E62" s="2"/>
      <c r="F62" s="2"/>
      <c r="G62" s="2"/>
      <c r="H62" s="165"/>
      <c r="K62" s="96"/>
    </row>
    <row r="63" spans="1:11" ht="15">
      <c r="A63" s="20"/>
      <c r="B63" s="173"/>
      <c r="C63" s="154" t="str">
        <f>Language!D172</f>
        <v>MANDATORY RELIEFS</v>
      </c>
      <c r="D63" s="2"/>
      <c r="E63" s="2"/>
      <c r="F63" s="2"/>
      <c r="G63" s="2"/>
      <c r="H63" s="165"/>
      <c r="K63" s="20"/>
    </row>
    <row r="64" spans="1:11" ht="12.75">
      <c r="A64" s="20"/>
      <c r="B64" s="167"/>
      <c r="C64" s="6"/>
      <c r="D64" s="2"/>
      <c r="E64" s="2"/>
      <c r="F64" s="2"/>
      <c r="G64" s="2"/>
      <c r="H64" s="165"/>
      <c r="K64" s="20"/>
    </row>
    <row r="65" spans="1:11" ht="12.75">
      <c r="A65" s="20"/>
      <c r="B65" s="167"/>
      <c r="C65" s="6" t="str">
        <f>Language!D174</f>
        <v>Test 6:  Compares reductions under s43(5)(6)(a) (charitable occupation), NDR3 with NDR1</v>
      </c>
      <c r="D65" s="2"/>
      <c r="E65" s="2"/>
      <c r="F65" s="2"/>
      <c r="G65" s="2"/>
      <c r="H65" s="165"/>
      <c r="K65" s="95"/>
    </row>
    <row r="66" spans="1:11" ht="12.75">
      <c r="A66" s="20"/>
      <c r="B66" s="167"/>
      <c r="C66" s="6" t="str">
        <f>Language!D175</f>
        <v>(tolerance plus or minus 20%)</v>
      </c>
      <c r="D66" s="2"/>
      <c r="E66" s="2"/>
      <c r="F66" s="2"/>
      <c r="G66" s="2"/>
      <c r="H66" s="165"/>
      <c r="K66" s="95"/>
    </row>
    <row r="67" spans="1:11" ht="12.75">
      <c r="A67" s="20"/>
      <c r="B67" s="169"/>
      <c r="C67" s="2" t="str">
        <f>Language!D176</f>
        <v>Line 5</v>
      </c>
      <c r="D67" s="2"/>
      <c r="E67" s="15">
        <f>VLOOKUP(I67,_NDR3,13,FALSE)</f>
        <v>0</v>
      </c>
      <c r="F67" s="2"/>
      <c r="G67" s="39" t="str">
        <f>Language!$D$223</f>
        <v>Reason for differences</v>
      </c>
      <c r="H67" s="174"/>
      <c r="I67" s="152">
        <v>5</v>
      </c>
      <c r="K67" s="96"/>
    </row>
    <row r="68" spans="1:13" ht="12">
      <c r="A68" s="20"/>
      <c r="B68" s="169"/>
      <c r="C68" s="2" t="str">
        <f>Language!D177</f>
        <v>NDR1, 2020-21, line 4 or NDR2, line 9</v>
      </c>
      <c r="D68" s="2"/>
      <c r="E68" s="14" t="e">
        <f>-VLOOKUP($J21&amp;$J22&amp;UANumber&amp;I68&amp;$J23,NDRData,2,FALSE)</f>
        <v>#N/A</v>
      </c>
      <c r="F68" s="2"/>
      <c r="G68" s="443"/>
      <c r="H68" s="177"/>
      <c r="I68" s="152" t="s">
        <v>260</v>
      </c>
      <c r="K68" s="96"/>
      <c r="L68" s="113" t="s">
        <v>242</v>
      </c>
      <c r="M68" s="113"/>
    </row>
    <row r="69" spans="1:11" ht="12">
      <c r="A69" s="20"/>
      <c r="B69" s="169"/>
      <c r="C69" s="2" t="str">
        <f>Language!D178</f>
        <v>If the actual difference is less than £1,000  - then go to the next test </v>
      </c>
      <c r="D69" s="2"/>
      <c r="E69" s="14" t="e">
        <f>IF((E67-E68)&gt;1000,E67-E68,IF(E67-E68&lt;-1000,(E67-E68),"go to next test"))</f>
        <v>#N/A</v>
      </c>
      <c r="F69" s="2"/>
      <c r="G69" s="444"/>
      <c r="H69" s="177"/>
      <c r="K69" s="97"/>
    </row>
    <row r="70" spans="1:11" ht="12.75">
      <c r="A70" s="20"/>
      <c r="B70" s="176"/>
      <c r="C70" s="155" t="str">
        <f>Language!D179</f>
        <v>If the blue box contains an X</v>
      </c>
      <c r="D70" s="2"/>
      <c r="E70" s="12" t="e">
        <f>IF(E69="go to next test","",((E67-E68)/E68))</f>
        <v>#N/A</v>
      </c>
      <c r="F70" s="2"/>
      <c r="G70" s="444"/>
      <c r="H70" s="177"/>
      <c r="K70" s="97"/>
    </row>
    <row r="71" spans="1:11" ht="12.75">
      <c r="A71" s="20"/>
      <c r="B71" s="176"/>
      <c r="C71" s="155" t="str">
        <f>Language!D180</f>
        <v>please explain the reason for the change in the box on the right</v>
      </c>
      <c r="D71" s="2"/>
      <c r="E71" s="140" t="e">
        <f>IF(E69="go to next test","",IF(ABS(E69)&lt;1000,"",IF(ABS(E70)&gt;0.2,"X","")))</f>
        <v>#N/A</v>
      </c>
      <c r="F71" s="2"/>
      <c r="G71" s="445"/>
      <c r="H71" s="177"/>
      <c r="K71" s="95"/>
    </row>
    <row r="72" spans="1:11" ht="12">
      <c r="A72" s="20"/>
      <c r="B72" s="169"/>
      <c r="C72" s="2"/>
      <c r="D72" s="2"/>
      <c r="E72" s="2"/>
      <c r="F72" s="2"/>
      <c r="G72" s="2"/>
      <c r="H72" s="165"/>
      <c r="K72" s="95"/>
    </row>
    <row r="73" spans="1:11" ht="12.75">
      <c r="A73" s="20"/>
      <c r="B73" s="167"/>
      <c r="C73" s="6" t="str">
        <f>Language!D182</f>
        <v>Test 7:  Compares reductions under s43(5)(6b) (community amateur sports clubs)  NDR3 with NDR1</v>
      </c>
      <c r="D73" s="2"/>
      <c r="E73" s="2"/>
      <c r="F73" s="2"/>
      <c r="G73" s="2"/>
      <c r="H73" s="165"/>
      <c r="K73" s="95"/>
    </row>
    <row r="74" spans="1:11" ht="12.75">
      <c r="A74" s="20"/>
      <c r="B74" s="167"/>
      <c r="C74" s="6" t="str">
        <f>Language!D183</f>
        <v>(tolerance plus or minus 20%)</v>
      </c>
      <c r="D74" s="2"/>
      <c r="E74" s="2"/>
      <c r="F74" s="2"/>
      <c r="G74" s="2"/>
      <c r="H74" s="165"/>
      <c r="K74" s="95"/>
    </row>
    <row r="75" spans="1:11" ht="12.75">
      <c r="A75" s="20"/>
      <c r="B75" s="169"/>
      <c r="C75" s="2" t="str">
        <f>Language!D184</f>
        <v>Line 6.5</v>
      </c>
      <c r="D75" s="2"/>
      <c r="E75" s="15">
        <f>VLOOKUP(I75,_NDR3,13,FALSE)</f>
        <v>0</v>
      </c>
      <c r="F75" s="2"/>
      <c r="G75" s="39" t="str">
        <f>Language!$D$223</f>
        <v>Reason for differences</v>
      </c>
      <c r="H75" s="174"/>
      <c r="I75" s="152">
        <v>6.5</v>
      </c>
      <c r="K75" s="96"/>
    </row>
    <row r="76" spans="1:13" ht="12">
      <c r="A76" s="20"/>
      <c r="B76" s="169"/>
      <c r="C76" s="2" t="str">
        <f>Language!D185</f>
        <v>NDR1, 2020-21 line 5</v>
      </c>
      <c r="D76" s="2"/>
      <c r="E76" s="14" t="e">
        <f>-VLOOKUP($J21&amp;$J22&amp;UANumber&amp;I76&amp;$J23,NDRData,2,FALSE)</f>
        <v>#N/A</v>
      </c>
      <c r="F76" s="2"/>
      <c r="G76" s="443"/>
      <c r="H76" s="177"/>
      <c r="I76" s="152" t="s">
        <v>261</v>
      </c>
      <c r="K76" s="96"/>
      <c r="L76" s="113" t="s">
        <v>243</v>
      </c>
      <c r="M76" s="113"/>
    </row>
    <row r="77" spans="1:11" ht="12">
      <c r="A77" s="20"/>
      <c r="B77" s="169"/>
      <c r="C77" s="2" t="str">
        <f>Language!D186</f>
        <v>If the actual difference is less than £1,000  - then go to the next test </v>
      </c>
      <c r="D77" s="2"/>
      <c r="E77" s="14" t="e">
        <f>IF((E75-E76)&gt;1000,E75-E76,IF(E75-E76&lt;-1000,(E75-E76),"go to next test"))</f>
        <v>#N/A</v>
      </c>
      <c r="F77" s="2"/>
      <c r="G77" s="444"/>
      <c r="H77" s="177"/>
      <c r="K77" s="97"/>
    </row>
    <row r="78" spans="1:11" ht="12.75">
      <c r="A78" s="20"/>
      <c r="B78" s="176"/>
      <c r="C78" s="155" t="str">
        <f>Language!D187</f>
        <v>If the blue box contains an X</v>
      </c>
      <c r="D78" s="2"/>
      <c r="E78" s="12" t="e">
        <f>IF(E77="go to next test","",((E75-E76)/E76))</f>
        <v>#N/A</v>
      </c>
      <c r="F78" s="2"/>
      <c r="G78" s="444"/>
      <c r="H78" s="177"/>
      <c r="K78" s="97"/>
    </row>
    <row r="79" spans="1:11" ht="12.75">
      <c r="A79" s="20"/>
      <c r="B79" s="176"/>
      <c r="C79" s="155" t="str">
        <f>Language!D188</f>
        <v>please explain the reason for the change in the box on the right</v>
      </c>
      <c r="D79" s="2"/>
      <c r="E79" s="140" t="e">
        <f>IF(E77="go to next test","",IF(ABS(E77)&lt;1000,"",IF(ABS(E78)&gt;0.2,"X","")))</f>
        <v>#N/A</v>
      </c>
      <c r="F79" s="2"/>
      <c r="G79" s="445"/>
      <c r="H79" s="177"/>
      <c r="K79" s="95"/>
    </row>
    <row r="80" spans="1:11" ht="12">
      <c r="A80" s="20"/>
      <c r="B80" s="169"/>
      <c r="C80" s="2"/>
      <c r="D80" s="2"/>
      <c r="E80" s="2"/>
      <c r="F80" s="2"/>
      <c r="G80" s="2"/>
      <c r="H80" s="165"/>
      <c r="K80" s="95"/>
    </row>
    <row r="81" spans="1:11" ht="12.75">
      <c r="A81" s="20"/>
      <c r="B81" s="167"/>
      <c r="C81" s="6" t="str">
        <f>Language!D190</f>
        <v>Test 8:  Compares reductions under s43(6a) (rural businesses)  NDR3 with NDR1</v>
      </c>
      <c r="D81" s="2"/>
      <c r="E81" s="2"/>
      <c r="F81" s="2"/>
      <c r="G81" s="2"/>
      <c r="H81" s="165"/>
      <c r="K81" s="95"/>
    </row>
    <row r="82" spans="1:11" ht="12.75">
      <c r="A82" s="20"/>
      <c r="B82" s="167"/>
      <c r="C82" s="6" t="str">
        <f>Language!D191</f>
        <v>(tolerance plus or minus 20%)</v>
      </c>
      <c r="D82" s="2"/>
      <c r="E82" s="2"/>
      <c r="F82" s="2"/>
      <c r="G82" s="2"/>
      <c r="H82" s="165"/>
      <c r="K82" s="95"/>
    </row>
    <row r="83" spans="1:11" ht="12.75">
      <c r="A83" s="20"/>
      <c r="B83" s="169"/>
      <c r="C83" s="2" t="str">
        <f>Language!D192</f>
        <v>Line 8.5 plus 8.6</v>
      </c>
      <c r="D83" s="2"/>
      <c r="E83" s="15">
        <f>VLOOKUP(I83,_NDR3,13,FALSE)+VLOOKUP(I84,_NDR3,13,FALSE)</f>
        <v>0</v>
      </c>
      <c r="F83" s="2"/>
      <c r="G83" s="39" t="str">
        <f>Language!$D$223</f>
        <v>Reason for differences</v>
      </c>
      <c r="H83" s="174"/>
      <c r="I83" s="152">
        <v>8.5</v>
      </c>
      <c r="J83" s="120" t="str">
        <f>$J$19</f>
        <v>202021</v>
      </c>
      <c r="K83" s="98"/>
    </row>
    <row r="84" spans="1:13" ht="12">
      <c r="A84" s="20"/>
      <c r="B84" s="169"/>
      <c r="C84" s="2" t="str">
        <f>Language!D193</f>
        <v>NDR1, 2020-21 line 6.1 plus 6.2</v>
      </c>
      <c r="D84" s="2"/>
      <c r="E84" s="14" t="e">
        <f>-VLOOKUP($J83&amp;$J84&amp;UANumber&amp;I85&amp;$J87,NDRData,2,FALSE)-VLOOKUP($J83&amp;$J84&amp;UANumber&amp;I86&amp;$J87,NDRData,2,FALSE)</f>
        <v>#N/A</v>
      </c>
      <c r="F84" s="2"/>
      <c r="G84" s="443"/>
      <c r="H84" s="177"/>
      <c r="I84" s="152">
        <v>8.6</v>
      </c>
      <c r="J84" s="120" t="s">
        <v>142</v>
      </c>
      <c r="K84" s="98"/>
      <c r="L84" s="113" t="s">
        <v>244</v>
      </c>
      <c r="M84" s="113"/>
    </row>
    <row r="85" spans="1:11" ht="12">
      <c r="A85" s="20"/>
      <c r="B85" s="169"/>
      <c r="C85" s="2" t="str">
        <f>Language!D194</f>
        <v>If the actual difference is less than £1,000  - then go to the next test </v>
      </c>
      <c r="D85" s="2"/>
      <c r="E85" s="14" t="e">
        <f>IF((E83-E84)&gt;1000,E83-E84,IF(E83-E84&lt;-1000,(E83-E84),"go to next test"))</f>
        <v>#N/A</v>
      </c>
      <c r="F85" s="2"/>
      <c r="G85" s="444"/>
      <c r="H85" s="177"/>
      <c r="I85" s="152" t="s">
        <v>307</v>
      </c>
      <c r="K85" s="99"/>
    </row>
    <row r="86" spans="1:11" ht="12.75">
      <c r="A86" s="20"/>
      <c r="B86" s="176"/>
      <c r="C86" s="155" t="str">
        <f>Language!D195</f>
        <v>If the blue box contains an X</v>
      </c>
      <c r="D86" s="2"/>
      <c r="E86" s="12" t="e">
        <f>IF(E85="go to next test","",((E83-E84)/E84))</f>
        <v>#N/A</v>
      </c>
      <c r="F86" s="2"/>
      <c r="G86" s="444"/>
      <c r="H86" s="177"/>
      <c r="I86" s="152" t="s">
        <v>308</v>
      </c>
      <c r="K86" s="99"/>
    </row>
    <row r="87" spans="1:11" ht="12.75">
      <c r="A87" s="20"/>
      <c r="B87" s="176"/>
      <c r="C87" s="155" t="str">
        <f>Language!D196</f>
        <v>please explain the reason for the change in the box on the right</v>
      </c>
      <c r="D87" s="2"/>
      <c r="E87" s="140" t="e">
        <f>IF(E85="go to next test","",IF(ABS(E85)&lt;1000,"",IF(ABS(E86)&gt;0.2,"X","")))</f>
        <v>#N/A</v>
      </c>
      <c r="F87" s="2"/>
      <c r="G87" s="445"/>
      <c r="H87" s="177"/>
      <c r="J87" s="121" t="s">
        <v>305</v>
      </c>
      <c r="K87" s="99"/>
    </row>
    <row r="88" spans="1:11" ht="12">
      <c r="A88" s="20"/>
      <c r="B88" s="169"/>
      <c r="C88" s="2"/>
      <c r="D88" s="2"/>
      <c r="E88" s="2"/>
      <c r="F88" s="2"/>
      <c r="G88" s="2"/>
      <c r="H88" s="165"/>
      <c r="J88" s="113"/>
      <c r="K88" s="95"/>
    </row>
    <row r="89" spans="1:11" ht="12.75">
      <c r="A89" s="20"/>
      <c r="B89" s="167"/>
      <c r="C89" s="6" t="str">
        <f>Language!D198</f>
        <v>Test 9:  Compares reductions under s44a (Partly occupied premises) NDR3 and NDR1</v>
      </c>
      <c r="D89" s="2"/>
      <c r="E89" s="2"/>
      <c r="F89" s="2"/>
      <c r="G89" s="2"/>
      <c r="H89" s="165"/>
      <c r="J89" s="113"/>
      <c r="K89" s="95"/>
    </row>
    <row r="90" spans="1:11" ht="12.75">
      <c r="A90" s="20"/>
      <c r="B90" s="167"/>
      <c r="C90" s="6" t="str">
        <f>Language!D199</f>
        <v>(tolerance plus or minus 20%)</v>
      </c>
      <c r="D90" s="2"/>
      <c r="E90" s="2"/>
      <c r="F90" s="2"/>
      <c r="G90" s="2"/>
      <c r="H90" s="165"/>
      <c r="J90" s="113"/>
      <c r="K90" s="95"/>
    </row>
    <row r="91" spans="1:11" ht="12.75">
      <c r="A91" s="20"/>
      <c r="B91" s="183"/>
      <c r="C91" s="157" t="str">
        <f>Language!D200</f>
        <v>Line 9, in respect of current year</v>
      </c>
      <c r="D91" s="2"/>
      <c r="E91" s="15">
        <f>VLOOKUP(I91,_NDR3,13,FALSE)</f>
        <v>0</v>
      </c>
      <c r="F91" s="2"/>
      <c r="G91" s="39" t="str">
        <f>Language!$D$223</f>
        <v>Reason for differences</v>
      </c>
      <c r="H91" s="174"/>
      <c r="I91" s="152">
        <v>9</v>
      </c>
      <c r="J91" s="118" t="str">
        <f>$J$19</f>
        <v>202021</v>
      </c>
      <c r="K91" s="96"/>
    </row>
    <row r="92" spans="1:13" ht="12">
      <c r="A92" s="20"/>
      <c r="B92" s="169"/>
      <c r="C92" s="2" t="str">
        <f>Language!D201</f>
        <v>NDR1, 2020-21 line 7</v>
      </c>
      <c r="D92" s="2"/>
      <c r="E92" s="14" t="e">
        <f>-VLOOKUP($J91&amp;$J92&amp;UANumber&amp;J93&amp;$J94,NDRData,2,FALSE)</f>
        <v>#N/A</v>
      </c>
      <c r="F92" s="2"/>
      <c r="G92" s="443"/>
      <c r="H92" s="177"/>
      <c r="J92" s="118" t="s">
        <v>142</v>
      </c>
      <c r="K92" s="96"/>
      <c r="L92" s="113" t="s">
        <v>245</v>
      </c>
      <c r="M92" s="113"/>
    </row>
    <row r="93" spans="1:11" ht="12">
      <c r="A93" s="20"/>
      <c r="B93" s="169"/>
      <c r="C93" s="2" t="str">
        <f>Language!D202</f>
        <v>If the actual difference is less than £25,000  - then go to the next test </v>
      </c>
      <c r="D93" s="2"/>
      <c r="E93" s="14" t="e">
        <f>IF((E91-E92)&gt;25000,E91-E92,IF(E91-E92&lt;-25000,(E91-E92),"go to next test"))</f>
        <v>#N/A</v>
      </c>
      <c r="F93" s="2"/>
      <c r="G93" s="444"/>
      <c r="H93" s="177"/>
      <c r="J93" s="119" t="s">
        <v>262</v>
      </c>
      <c r="K93" s="97"/>
    </row>
    <row r="94" spans="1:11" ht="12.75">
      <c r="A94" s="20"/>
      <c r="B94" s="176"/>
      <c r="C94" s="155" t="str">
        <f>Language!D203</f>
        <v>If the blue box contains an X</v>
      </c>
      <c r="D94" s="2"/>
      <c r="E94" s="12" t="e">
        <f>IF(E93="go to next test","",((E91-E92)/E92))</f>
        <v>#N/A</v>
      </c>
      <c r="F94" s="2"/>
      <c r="G94" s="444"/>
      <c r="H94" s="177"/>
      <c r="J94" s="119" t="s">
        <v>305</v>
      </c>
      <c r="K94" s="97"/>
    </row>
    <row r="95" spans="1:11" ht="12.75">
      <c r="A95" s="20"/>
      <c r="B95" s="176"/>
      <c r="C95" s="155" t="str">
        <f>Language!D204</f>
        <v>please explain the reason for the change in the box on the right</v>
      </c>
      <c r="D95" s="2"/>
      <c r="E95" s="140" t="e">
        <f>IF(E93="go to next test","",IF(ABS(E93)&lt;25000,"",IF(ABS(E94)&gt;0.2,"X","")))</f>
        <v>#N/A</v>
      </c>
      <c r="F95" s="2"/>
      <c r="G95" s="445"/>
      <c r="H95" s="177"/>
      <c r="J95" s="113"/>
      <c r="K95" s="95"/>
    </row>
    <row r="96" spans="1:11" ht="12">
      <c r="A96" s="20"/>
      <c r="B96" s="169"/>
      <c r="C96" s="2"/>
      <c r="D96" s="2"/>
      <c r="E96" s="2"/>
      <c r="F96" s="2"/>
      <c r="G96" s="2"/>
      <c r="H96" s="165"/>
      <c r="J96" s="113"/>
      <c r="K96" s="95"/>
    </row>
    <row r="97" spans="1:11" ht="12.75">
      <c r="A97" s="20"/>
      <c r="B97" s="167"/>
      <c r="C97" s="6" t="str">
        <f>Language!D206</f>
        <v>Test 10:  Compares reductions under s45 (empty premises) NDR3 and NDR1</v>
      </c>
      <c r="D97" s="2"/>
      <c r="E97" s="2"/>
      <c r="F97" s="2"/>
      <c r="G97" s="2"/>
      <c r="H97" s="165"/>
      <c r="J97" s="113"/>
      <c r="K97" s="95"/>
    </row>
    <row r="98" spans="1:11" ht="12.75">
      <c r="A98" s="20"/>
      <c r="B98" s="167"/>
      <c r="C98" s="6" t="str">
        <f>Language!D207</f>
        <v>(tolerance plus or minus 20%)</v>
      </c>
      <c r="D98" s="2"/>
      <c r="E98" s="2"/>
      <c r="F98" s="2"/>
      <c r="G98" s="2"/>
      <c r="H98" s="165"/>
      <c r="J98" s="113"/>
      <c r="K98" s="95"/>
    </row>
    <row r="99" spans="1:11" ht="12.75">
      <c r="A99" s="20"/>
      <c r="B99" s="183"/>
      <c r="C99" s="157" t="str">
        <f>Language!D208</f>
        <v>Line 11, in respect of current year</v>
      </c>
      <c r="D99" s="2"/>
      <c r="E99" s="15">
        <f>VLOOKUP(I99,_NDR3,13,FALSE)</f>
        <v>0</v>
      </c>
      <c r="F99" s="2"/>
      <c r="G99" s="39" t="str">
        <f>Language!$D$223</f>
        <v>Reason for differences</v>
      </c>
      <c r="H99" s="174"/>
      <c r="I99" s="152">
        <v>11</v>
      </c>
      <c r="J99" s="118" t="str">
        <f>$J$19</f>
        <v>202021</v>
      </c>
      <c r="K99" s="96"/>
    </row>
    <row r="100" spans="1:13" ht="12">
      <c r="A100" s="20"/>
      <c r="B100" s="169"/>
      <c r="C100" s="2" t="str">
        <f>Language!D209</f>
        <v>NDR1, 2020-21 line 8</v>
      </c>
      <c r="D100" s="2"/>
      <c r="E100" s="14" t="e">
        <f>-VLOOKUP($J99&amp;$J100&amp;UANumber&amp;J101&amp;$J102,NDRData,2,FALSE)</f>
        <v>#N/A</v>
      </c>
      <c r="F100" s="2"/>
      <c r="G100" s="443"/>
      <c r="H100" s="177"/>
      <c r="J100" s="118" t="s">
        <v>142</v>
      </c>
      <c r="K100" s="96"/>
      <c r="L100" s="113" t="s">
        <v>246</v>
      </c>
      <c r="M100" s="113"/>
    </row>
    <row r="101" spans="1:11" ht="12">
      <c r="A101" s="20"/>
      <c r="B101" s="169"/>
      <c r="C101" s="2" t="str">
        <f>Language!D210</f>
        <v>If the actual difference is less than £25,000  - then go to the next test </v>
      </c>
      <c r="D101" s="2"/>
      <c r="E101" s="14" t="e">
        <f>IF((E99-E100)&gt;25000,E99-E100,IF(E99-E100&lt;-25000,(E99-E100),"go to next test"))</f>
        <v>#N/A</v>
      </c>
      <c r="F101" s="2"/>
      <c r="G101" s="444"/>
      <c r="H101" s="177"/>
      <c r="J101" s="119" t="s">
        <v>263</v>
      </c>
      <c r="K101" s="97"/>
    </row>
    <row r="102" spans="1:11" ht="12.75">
      <c r="A102" s="20"/>
      <c r="B102" s="176"/>
      <c r="C102" s="155" t="str">
        <f>Language!D211</f>
        <v>If the blue box contains an X</v>
      </c>
      <c r="D102" s="2"/>
      <c r="E102" s="12" t="e">
        <f>IF(E101="go to next test","",((E99-E100)/E100))</f>
        <v>#N/A</v>
      </c>
      <c r="F102" s="2"/>
      <c r="G102" s="444"/>
      <c r="H102" s="177"/>
      <c r="J102" s="119" t="s">
        <v>305</v>
      </c>
      <c r="K102" s="97"/>
    </row>
    <row r="103" spans="1:11" ht="12.75">
      <c r="A103" s="20"/>
      <c r="B103" s="176"/>
      <c r="C103" s="155" t="str">
        <f>Language!D212</f>
        <v>please explain the reason for the change in the box on the right</v>
      </c>
      <c r="D103" s="2"/>
      <c r="E103" s="140" t="e">
        <f>IF(E101="go to next test","",IF(ABS(E101)&lt;25000,"",IF(ABS(E102)&gt;0.2,"X","")))</f>
        <v>#N/A</v>
      </c>
      <c r="F103" s="2"/>
      <c r="G103" s="445"/>
      <c r="H103" s="177"/>
      <c r="J103" s="113"/>
      <c r="K103" s="95"/>
    </row>
    <row r="104" spans="1:11" ht="12">
      <c r="A104" s="20"/>
      <c r="B104" s="169"/>
      <c r="C104" s="2"/>
      <c r="D104" s="2"/>
      <c r="E104" s="2"/>
      <c r="F104" s="2"/>
      <c r="G104" s="2"/>
      <c r="H104" s="165"/>
      <c r="J104" s="113"/>
      <c r="K104" s="95"/>
    </row>
    <row r="105" spans="1:11" ht="15">
      <c r="A105" s="20"/>
      <c r="B105" s="173"/>
      <c r="C105" s="154" t="str">
        <f>Language!D214</f>
        <v>ARREARS</v>
      </c>
      <c r="D105" s="2"/>
      <c r="E105" s="2"/>
      <c r="F105" s="2"/>
      <c r="G105" s="2"/>
      <c r="H105" s="165"/>
      <c r="J105" s="113"/>
      <c r="K105" s="95"/>
    </row>
    <row r="106" spans="1:11" ht="12">
      <c r="A106" s="20"/>
      <c r="B106" s="169"/>
      <c r="C106" s="2"/>
      <c r="D106" s="2"/>
      <c r="E106" s="2"/>
      <c r="F106" s="2"/>
      <c r="G106" s="2"/>
      <c r="H106" s="165"/>
      <c r="J106" s="113"/>
      <c r="K106" s="95"/>
    </row>
    <row r="107" spans="1:11" ht="12.75">
      <c r="A107" s="20"/>
      <c r="B107" s="167"/>
      <c r="C107" s="6" t="str">
        <f>Language!D216</f>
        <v>Test 11:  Check percentage increase in Estimated gross arrears of all non-domestic rates</v>
      </c>
      <c r="D107" s="2"/>
      <c r="E107" s="2"/>
      <c r="F107" s="2"/>
      <c r="G107" s="2"/>
      <c r="H107" s="165"/>
      <c r="J107" s="113"/>
      <c r="K107" s="95"/>
    </row>
    <row r="108" spans="1:11" ht="12.75">
      <c r="A108" s="20"/>
      <c r="B108" s="167"/>
      <c r="C108" s="6" t="str">
        <f>Language!D217</f>
        <v>31 March 2020 with 31 March 2019</v>
      </c>
      <c r="D108" s="2"/>
      <c r="E108" s="2"/>
      <c r="F108" s="2"/>
      <c r="G108" s="2"/>
      <c r="H108" s="165"/>
      <c r="J108" s="113"/>
      <c r="K108" s="95"/>
    </row>
    <row r="109" spans="1:11" ht="12.75">
      <c r="A109" s="20"/>
      <c r="B109" s="180"/>
      <c r="C109" s="3" t="str">
        <f>Language!D218</f>
        <v>Line 14</v>
      </c>
      <c r="D109" s="2"/>
      <c r="E109" s="15">
        <f>VLOOKUP(I109,_NDR3,13,FALSE)</f>
        <v>0</v>
      </c>
      <c r="F109" s="2"/>
      <c r="G109" s="39" t="str">
        <f>Language!$D$223</f>
        <v>Reason for differences</v>
      </c>
      <c r="H109" s="174"/>
      <c r="I109" s="152">
        <v>14</v>
      </c>
      <c r="J109" s="118">
        <f>$J$19-101</f>
        <v>201920</v>
      </c>
      <c r="K109" s="96"/>
    </row>
    <row r="110" spans="1:11" ht="12">
      <c r="A110" s="20"/>
      <c r="B110" s="180"/>
      <c r="C110" s="3" t="str">
        <f>Language!D219</f>
        <v>NDR3, 2019-20 line 14</v>
      </c>
      <c r="D110" s="2"/>
      <c r="E110" s="14" t="e">
        <f>VLOOKUP($J109&amp;$J110&amp;UANumber&amp;J111&amp;$J112,NDRData,2,FALSE)</f>
        <v>#N/A</v>
      </c>
      <c r="F110" s="2"/>
      <c r="G110" s="443"/>
      <c r="H110" s="177"/>
      <c r="J110" s="118" t="s">
        <v>143</v>
      </c>
      <c r="K110" s="96"/>
    </row>
    <row r="111" spans="1:11" ht="12">
      <c r="A111" s="20"/>
      <c r="B111" s="169"/>
      <c r="C111" s="2" t="str">
        <f>Language!D220</f>
        <v>If the difference is less £500,000 then no explanation is required</v>
      </c>
      <c r="D111" s="2"/>
      <c r="E111" s="14" t="e">
        <f>IF(ABS(E109-E110)&gt;500000,E109-E110,"")</f>
        <v>#N/A</v>
      </c>
      <c r="F111" s="2"/>
      <c r="G111" s="444"/>
      <c r="H111" s="177"/>
      <c r="J111" s="119" t="s">
        <v>306</v>
      </c>
      <c r="K111" s="97"/>
    </row>
    <row r="112" spans="1:11" ht="12.75">
      <c r="A112" s="20"/>
      <c r="B112" s="176"/>
      <c r="C112" s="155" t="str">
        <f>Language!D221</f>
        <v>If the blue box contains an X</v>
      </c>
      <c r="D112" s="2"/>
      <c r="E112" s="12" t="e">
        <f>((E109-E110)/E110)</f>
        <v>#N/A</v>
      </c>
      <c r="F112" s="2"/>
      <c r="G112" s="444"/>
      <c r="H112" s="177"/>
      <c r="J112" s="119" t="s">
        <v>305</v>
      </c>
      <c r="K112" s="97"/>
    </row>
    <row r="113" spans="1:11" ht="12.75">
      <c r="A113" s="20"/>
      <c r="B113" s="176"/>
      <c r="C113" s="155" t="str">
        <f>Language!D222</f>
        <v>please explain the above 20% increase in arrears</v>
      </c>
      <c r="D113" s="2"/>
      <c r="E113" s="140" t="e">
        <f>IF(E111="","",IF(ABS(E111)&lt;500000,"",IF(ABS(E112)&gt;0.2,"X","")))</f>
        <v>#N/A</v>
      </c>
      <c r="F113" s="2"/>
      <c r="G113" s="445"/>
      <c r="H113" s="177"/>
      <c r="J113" s="113"/>
      <c r="K113" s="38"/>
    </row>
    <row r="114" spans="1:10" ht="12">
      <c r="A114" s="20"/>
      <c r="B114" s="184"/>
      <c r="C114" s="7"/>
      <c r="D114" s="7"/>
      <c r="E114" s="7"/>
      <c r="F114" s="7"/>
      <c r="G114" s="7"/>
      <c r="H114" s="181"/>
      <c r="J114" s="113"/>
    </row>
    <row r="115" ht="12">
      <c r="A115" s="20"/>
    </row>
  </sheetData>
  <sheetProtection sheet="1"/>
  <mergeCells count="11">
    <mergeCell ref="G110:G113"/>
    <mergeCell ref="G59:G61"/>
    <mergeCell ref="G68:G71"/>
    <mergeCell ref="G76:G79"/>
    <mergeCell ref="G84:G87"/>
    <mergeCell ref="G100:G103"/>
    <mergeCell ref="G22:G26"/>
    <mergeCell ref="G31:G34"/>
    <mergeCell ref="G40:G42"/>
    <mergeCell ref="G48:G50"/>
    <mergeCell ref="G92:G95"/>
  </mergeCells>
  <printOptions/>
  <pageMargins left="0.1968503937007874" right="0.1968503937007874" top="0.1968503937007874" bottom="0.1968503937007874" header="0" footer="0"/>
  <pageSetup fitToHeight="1" fitToWidth="1" horizontalDpi="600" verticalDpi="600" orientation="portrait" paperSize="9" scale="55" r:id="rId1"/>
  <rowBreaks count="1" manualBreakCount="1">
    <brk id="51" min="2" max="7" man="1"/>
  </rowBreaks>
</worksheet>
</file>

<file path=xl/worksheets/sheet5.xml><?xml version="1.0" encoding="utf-8"?>
<worksheet xmlns="http://schemas.openxmlformats.org/spreadsheetml/2006/main" xmlns:r="http://schemas.openxmlformats.org/officeDocument/2006/relationships">
  <sheetPr>
    <tabColor indexed="8"/>
    <pageSetUpPr fitToPage="1"/>
  </sheetPr>
  <dimension ref="A1:K17"/>
  <sheetViews>
    <sheetView showGridLines="0" showRowColHeaders="0" zoomScale="90" zoomScaleNormal="90" zoomScalePageLayoutView="0" workbookViewId="0" topLeftCell="A1">
      <selection activeCell="C7" sqref="C7:I7"/>
    </sheetView>
  </sheetViews>
  <sheetFormatPr defaultColWidth="0" defaultRowHeight="15" zeroHeight="1"/>
  <cols>
    <col min="1" max="1" width="2.4453125" style="66" customWidth="1"/>
    <col min="2" max="2" width="3.21484375" style="67" customWidth="1"/>
    <col min="3" max="3" width="13.21484375" style="67" customWidth="1"/>
    <col min="4" max="7" width="8.88671875" style="67" customWidth="1"/>
    <col min="8" max="8" width="3.3359375" style="67" customWidth="1"/>
    <col min="9" max="9" width="23.77734375" style="67" customWidth="1"/>
    <col min="10" max="10" width="2.77734375" style="67" customWidth="1"/>
    <col min="11" max="11" width="2.77734375" style="66" customWidth="1"/>
    <col min="12" max="12" width="2.4453125" style="67" hidden="1" customWidth="1"/>
    <col min="13" max="16384" width="8.88671875" style="67" hidden="1" customWidth="1"/>
  </cols>
  <sheetData>
    <row r="1" spans="2:10" ht="13.5" customHeight="1">
      <c r="B1" s="66"/>
      <c r="C1" s="66"/>
      <c r="D1" s="66"/>
      <c r="E1" s="66"/>
      <c r="F1" s="66"/>
      <c r="G1" s="66"/>
      <c r="H1" s="66"/>
      <c r="I1" s="66"/>
      <c r="J1" s="66"/>
    </row>
    <row r="2" spans="2:10" ht="22.5" customHeight="1">
      <c r="B2" s="28"/>
      <c r="C2" s="29" t="str">
        <f>+FrontPage!C2</f>
        <v>Non-domestic rates final contributions return 2020-21</v>
      </c>
      <c r="D2" s="30"/>
      <c r="E2" s="30"/>
      <c r="F2" s="30"/>
      <c r="G2" s="30"/>
      <c r="H2" s="30"/>
      <c r="I2" s="31" t="str">
        <f>+FrontPage!L2</f>
        <v>NDR3</v>
      </c>
      <c r="J2" s="32"/>
    </row>
    <row r="3" spans="2:10" ht="19.5" customHeight="1">
      <c r="B3" s="68"/>
      <c r="C3" s="87"/>
      <c r="D3" s="69"/>
      <c r="E3" s="87"/>
      <c r="F3" s="69"/>
      <c r="G3" s="69"/>
      <c r="H3" s="69"/>
      <c r="I3" s="69"/>
      <c r="J3" s="70"/>
    </row>
    <row r="4" spans="2:10" ht="3.75" customHeight="1">
      <c r="B4" s="68"/>
      <c r="C4" s="69"/>
      <c r="D4" s="69"/>
      <c r="E4" s="69"/>
      <c r="F4" s="69"/>
      <c r="G4" s="69"/>
      <c r="H4" s="71"/>
      <c r="I4" s="71"/>
      <c r="J4" s="70"/>
    </row>
    <row r="5" spans="2:10" ht="15">
      <c r="B5" s="68"/>
      <c r="C5" s="72" t="str">
        <f>+Language!D88</f>
        <v>Survey Response Burden</v>
      </c>
      <c r="D5" s="71"/>
      <c r="E5" s="71"/>
      <c r="F5" s="71"/>
      <c r="G5" s="71"/>
      <c r="H5" s="71"/>
      <c r="I5" s="71"/>
      <c r="J5" s="70"/>
    </row>
    <row r="6" spans="1:11" s="76" customFormat="1" ht="38.25" customHeight="1">
      <c r="A6" s="73"/>
      <c r="B6" s="68"/>
      <c r="C6" s="446" t="str">
        <f>+Language!D82</f>
        <v>The Welsh Government are monitoring the burden of completing this data collection form. </v>
      </c>
      <c r="D6" s="446"/>
      <c r="E6" s="446"/>
      <c r="F6" s="446"/>
      <c r="G6" s="446"/>
      <c r="H6" s="446"/>
      <c r="I6" s="446"/>
      <c r="J6" s="75"/>
      <c r="K6" s="73"/>
    </row>
    <row r="7" spans="1:11" s="76" customFormat="1" ht="29.25" customHeight="1">
      <c r="A7" s="73"/>
      <c r="B7" s="68"/>
      <c r="C7" s="446" t="str">
        <f>+Language!D84</f>
        <v>Please enter the time it has taken you (and any colleagues) to prepare and send the return.</v>
      </c>
      <c r="D7" s="446"/>
      <c r="E7" s="446"/>
      <c r="F7" s="446"/>
      <c r="G7" s="446"/>
      <c r="H7" s="446"/>
      <c r="I7" s="446"/>
      <c r="J7" s="75"/>
      <c r="K7" s="73"/>
    </row>
    <row r="8" spans="1:11" s="76" customFormat="1" ht="12.75" customHeight="1">
      <c r="A8" s="73"/>
      <c r="B8" s="68"/>
      <c r="C8" s="446" t="str">
        <f>+Language!D89</f>
        <v>Please only include time spent on activities to prepare and send this return, such as:</v>
      </c>
      <c r="D8" s="446"/>
      <c r="E8" s="446"/>
      <c r="F8" s="446"/>
      <c r="G8" s="446"/>
      <c r="H8" s="446"/>
      <c r="I8" s="446"/>
      <c r="J8" s="75"/>
      <c r="K8" s="73"/>
    </row>
    <row r="9" spans="1:11" s="76" customFormat="1" ht="12.75" customHeight="1">
      <c r="A9" s="73"/>
      <c r="B9" s="68"/>
      <c r="C9" s="446" t="str">
        <f>"▪ "&amp;Language!D90</f>
        <v>▪ collection, analysis and aggregation of records and data required;</v>
      </c>
      <c r="D9" s="446"/>
      <c r="E9" s="446"/>
      <c r="F9" s="446"/>
      <c r="G9" s="446"/>
      <c r="H9" s="446"/>
      <c r="I9" s="446"/>
      <c r="J9" s="75"/>
      <c r="K9" s="73"/>
    </row>
    <row r="10" spans="1:11" s="76" customFormat="1" ht="12.75" customHeight="1">
      <c r="A10" s="73"/>
      <c r="B10" s="68"/>
      <c r="C10" s="446" t="str">
        <f>"▪ "&amp;+Language!D91</f>
        <v>▪ completing, checking, amending and approving the form.</v>
      </c>
      <c r="D10" s="446"/>
      <c r="E10" s="446"/>
      <c r="F10" s="446"/>
      <c r="G10" s="446"/>
      <c r="H10" s="446"/>
      <c r="I10" s="446"/>
      <c r="J10" s="75"/>
      <c r="K10" s="73"/>
    </row>
    <row r="11" spans="1:11" s="76" customFormat="1" ht="12">
      <c r="A11" s="73"/>
      <c r="B11" s="68"/>
      <c r="C11" s="74"/>
      <c r="D11" s="74"/>
      <c r="E11" s="74"/>
      <c r="F11" s="74"/>
      <c r="G11" s="74"/>
      <c r="H11" s="74"/>
      <c r="I11" s="74"/>
      <c r="J11" s="75"/>
      <c r="K11" s="73"/>
    </row>
    <row r="12" spans="1:11" s="76" customFormat="1" ht="12">
      <c r="A12" s="73"/>
      <c r="B12" s="68"/>
      <c r="C12" s="77" t="str">
        <f>+Language!D83</f>
        <v>Hours taken</v>
      </c>
      <c r="D12" s="78"/>
      <c r="E12" s="79"/>
      <c r="F12" s="79"/>
      <c r="G12" s="80"/>
      <c r="H12" s="80"/>
      <c r="I12" s="59"/>
      <c r="J12" s="81"/>
      <c r="K12" s="73"/>
    </row>
    <row r="13" spans="1:11" s="76" customFormat="1" ht="12">
      <c r="A13" s="73"/>
      <c r="B13" s="68"/>
      <c r="C13" s="77"/>
      <c r="D13" s="59"/>
      <c r="E13" s="79"/>
      <c r="F13" s="79"/>
      <c r="G13" s="80"/>
      <c r="H13" s="80"/>
      <c r="I13" s="59"/>
      <c r="J13" s="81"/>
      <c r="K13" s="73"/>
    </row>
    <row r="14" spans="1:11" s="76" customFormat="1" ht="19.5" customHeight="1">
      <c r="A14" s="73"/>
      <c r="B14" s="68"/>
      <c r="C14" s="71" t="str">
        <f>+Language!D81</f>
        <v>Please feel free to add any comments</v>
      </c>
      <c r="D14" s="71"/>
      <c r="E14" s="71"/>
      <c r="F14" s="71"/>
      <c r="G14" s="71"/>
      <c r="H14" s="71"/>
      <c r="I14" s="71"/>
      <c r="J14" s="70"/>
      <c r="K14" s="73"/>
    </row>
    <row r="15" spans="1:11" s="76" customFormat="1" ht="72.75" customHeight="1">
      <c r="A15" s="73"/>
      <c r="B15" s="68"/>
      <c r="C15" s="447"/>
      <c r="D15" s="448"/>
      <c r="E15" s="448"/>
      <c r="F15" s="448"/>
      <c r="G15" s="448"/>
      <c r="H15" s="448"/>
      <c r="I15" s="449"/>
      <c r="J15" s="70"/>
      <c r="K15" s="73"/>
    </row>
    <row r="16" spans="1:11" s="76" customFormat="1" ht="12">
      <c r="A16" s="73"/>
      <c r="B16" s="82"/>
      <c r="C16" s="83"/>
      <c r="D16" s="83"/>
      <c r="E16" s="83"/>
      <c r="F16" s="83"/>
      <c r="G16" s="83"/>
      <c r="H16" s="83"/>
      <c r="I16" s="83"/>
      <c r="J16" s="84"/>
      <c r="K16" s="73"/>
    </row>
    <row r="17" spans="1:11" ht="15">
      <c r="A17" s="85"/>
      <c r="B17" s="85"/>
      <c r="C17" s="85"/>
      <c r="D17" s="85"/>
      <c r="E17" s="85"/>
      <c r="F17" s="85"/>
      <c r="G17" s="85"/>
      <c r="H17" s="85"/>
      <c r="I17" s="85"/>
      <c r="J17" s="85"/>
      <c r="K17" s="85"/>
    </row>
    <row r="18" ht="23.25" customHeight="1" hidden="1"/>
    <row r="19" ht="23.25" customHeight="1" hidden="1"/>
    <row r="20" ht="12.75" customHeight="1" hidden="1"/>
    <row r="21" ht="12.75" customHeight="1" hidden="1"/>
    <row r="22" ht="15" hidden="1"/>
    <row r="23" ht="15" hidden="1"/>
    <row r="24" ht="15" hidden="1"/>
    <row r="25" ht="15" hidden="1"/>
    <row r="26" ht="15" hidden="1"/>
    <row r="27" ht="15" hidden="1"/>
    <row r="28" ht="15" hidden="1"/>
    <row r="29" ht="15" hidden="1"/>
    <row r="30" ht="15" hidden="1"/>
    <row r="31" ht="15" hidden="1"/>
  </sheetData>
  <sheetProtection sheet="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tabColor indexed="8"/>
  </sheetPr>
  <dimension ref="A1:I17"/>
  <sheetViews>
    <sheetView showGridLines="0" showRowColHeaders="0" zoomScalePageLayoutView="0" workbookViewId="0" topLeftCell="A1">
      <selection activeCell="C4" sqref="C4:G4"/>
    </sheetView>
  </sheetViews>
  <sheetFormatPr defaultColWidth="0" defaultRowHeight="15" customHeight="1" zeroHeight="1"/>
  <cols>
    <col min="1" max="1" width="1.88671875" style="56" customWidth="1"/>
    <col min="2" max="2" width="3.10546875" style="56" customWidth="1"/>
    <col min="3" max="3" width="17.4453125" style="56" customWidth="1"/>
    <col min="4" max="4" width="13.88671875" style="56" bestFit="1" customWidth="1"/>
    <col min="5" max="5" width="8.88671875" style="56" customWidth="1"/>
    <col min="6" max="6" width="5.99609375" style="56" bestFit="1" customWidth="1"/>
    <col min="7" max="7" width="20.10546875" style="56" customWidth="1"/>
    <col min="8" max="8" width="2.3359375" style="56" customWidth="1"/>
    <col min="9" max="9" width="2.4453125" style="56" customWidth="1"/>
    <col min="10" max="11" width="8.77734375" style="56" hidden="1" customWidth="1"/>
    <col min="12" max="16384" width="8.88671875" style="56" hidden="1" customWidth="1"/>
  </cols>
  <sheetData>
    <row r="1" spans="1:9" ht="15">
      <c r="A1" s="54"/>
      <c r="B1" s="54"/>
      <c r="C1" s="55"/>
      <c r="D1" s="55"/>
      <c r="E1" s="55"/>
      <c r="F1" s="55"/>
      <c r="G1" s="55"/>
      <c r="H1" s="55"/>
      <c r="I1" s="55"/>
    </row>
    <row r="2" spans="1:9" ht="22.5" customHeight="1">
      <c r="A2" s="54"/>
      <c r="B2" s="88"/>
      <c r="C2" s="89" t="str">
        <f>+FrontPage!C2</f>
        <v>Non-domestic rates final contributions return 2020-21</v>
      </c>
      <c r="D2" s="90"/>
      <c r="E2" s="90"/>
      <c r="F2" s="90"/>
      <c r="G2" s="90"/>
      <c r="H2" s="91" t="str">
        <f>+FrontPage!L2</f>
        <v>NDR3</v>
      </c>
      <c r="I2" s="55"/>
    </row>
    <row r="3" spans="1:9" ht="22.5" customHeight="1">
      <c r="A3" s="54"/>
      <c r="B3" s="57"/>
      <c r="C3" s="58">
        <f>+FrontPage!C13</f>
      </c>
      <c r="D3" s="86"/>
      <c r="E3" s="59"/>
      <c r="F3" s="59"/>
      <c r="G3" s="59"/>
      <c r="H3" s="60"/>
      <c r="I3" s="55"/>
    </row>
    <row r="4" spans="1:9" ht="55.5" customHeight="1">
      <c r="A4" s="54"/>
      <c r="B4" s="57"/>
      <c r="C4" s="450" t="str">
        <f>Language!D93</f>
        <v>We are continually striving to improve the form to make it easier to complete, whilst still ensuring data integrity and consistency across all authorities. If you have any comments or suggestions that may be useful,  please note them below:</v>
      </c>
      <c r="D4" s="451"/>
      <c r="E4" s="451"/>
      <c r="F4" s="451"/>
      <c r="G4" s="451"/>
      <c r="H4" s="60"/>
      <c r="I4" s="55"/>
    </row>
    <row r="5" spans="1:9" ht="24" customHeight="1">
      <c r="A5" s="54"/>
      <c r="B5" s="57"/>
      <c r="C5" s="61" t="str">
        <f>Language!D94</f>
        <v>Form Design</v>
      </c>
      <c r="D5" s="59"/>
      <c r="E5" s="59"/>
      <c r="F5" s="59"/>
      <c r="G5" s="59"/>
      <c r="H5" s="60"/>
      <c r="I5" s="55"/>
    </row>
    <row r="6" spans="1:9" ht="102" customHeight="1">
      <c r="A6" s="54"/>
      <c r="B6" s="57"/>
      <c r="C6" s="452"/>
      <c r="D6" s="453"/>
      <c r="E6" s="453"/>
      <c r="F6" s="453"/>
      <c r="G6" s="454"/>
      <c r="H6" s="62"/>
      <c r="I6" s="55"/>
    </row>
    <row r="7" spans="1:9" ht="9" customHeight="1">
      <c r="A7" s="54"/>
      <c r="B7" s="57"/>
      <c r="C7" s="59"/>
      <c r="D7" s="59"/>
      <c r="E7" s="59"/>
      <c r="F7" s="59"/>
      <c r="G7" s="59"/>
      <c r="H7" s="60"/>
      <c r="I7" s="55"/>
    </row>
    <row r="8" spans="1:9" ht="15">
      <c r="A8" s="54"/>
      <c r="B8" s="57"/>
      <c r="C8" s="61" t="str">
        <f>Language!D95</f>
        <v>Validation</v>
      </c>
      <c r="D8" s="59"/>
      <c r="E8" s="59"/>
      <c r="F8" s="59"/>
      <c r="G8" s="59"/>
      <c r="H8" s="60"/>
      <c r="I8" s="55"/>
    </row>
    <row r="9" spans="1:9" ht="102" customHeight="1">
      <c r="A9" s="54"/>
      <c r="B9" s="57"/>
      <c r="C9" s="452"/>
      <c r="D9" s="453"/>
      <c r="E9" s="453"/>
      <c r="F9" s="453"/>
      <c r="G9" s="454"/>
      <c r="H9" s="62"/>
      <c r="I9" s="55"/>
    </row>
    <row r="10" spans="1:9" ht="9" customHeight="1">
      <c r="A10" s="54"/>
      <c r="B10" s="57"/>
      <c r="C10" s="59"/>
      <c r="D10" s="59"/>
      <c r="E10" s="59"/>
      <c r="F10" s="59"/>
      <c r="G10" s="59"/>
      <c r="H10" s="60"/>
      <c r="I10" s="55"/>
    </row>
    <row r="11" spans="1:9" ht="15">
      <c r="A11" s="54"/>
      <c r="B11" s="57"/>
      <c r="C11" s="61" t="str">
        <f>Language!D96</f>
        <v>Documentation</v>
      </c>
      <c r="D11" s="59"/>
      <c r="E11" s="59"/>
      <c r="F11" s="59"/>
      <c r="G11" s="59"/>
      <c r="H11" s="60"/>
      <c r="I11" s="55"/>
    </row>
    <row r="12" spans="1:9" ht="102" customHeight="1">
      <c r="A12" s="54"/>
      <c r="B12" s="57"/>
      <c r="C12" s="452"/>
      <c r="D12" s="453"/>
      <c r="E12" s="453"/>
      <c r="F12" s="453"/>
      <c r="G12" s="454"/>
      <c r="H12" s="62"/>
      <c r="I12" s="55"/>
    </row>
    <row r="13" spans="1:9" ht="9" customHeight="1">
      <c r="A13" s="54"/>
      <c r="B13" s="57"/>
      <c r="C13" s="59"/>
      <c r="D13" s="59"/>
      <c r="E13" s="59"/>
      <c r="F13" s="59"/>
      <c r="G13" s="59"/>
      <c r="H13" s="60"/>
      <c r="I13" s="55"/>
    </row>
    <row r="14" spans="1:9" ht="15">
      <c r="A14" s="54"/>
      <c r="B14" s="57"/>
      <c r="C14" s="61" t="str">
        <f>Language!D97</f>
        <v>General comments</v>
      </c>
      <c r="D14" s="59"/>
      <c r="E14" s="59"/>
      <c r="F14" s="59"/>
      <c r="G14" s="59"/>
      <c r="H14" s="60"/>
      <c r="I14" s="55"/>
    </row>
    <row r="15" spans="1:9" ht="102" customHeight="1">
      <c r="A15" s="54"/>
      <c r="B15" s="57"/>
      <c r="C15" s="452"/>
      <c r="D15" s="453"/>
      <c r="E15" s="453"/>
      <c r="F15" s="453"/>
      <c r="G15" s="454"/>
      <c r="H15" s="62"/>
      <c r="I15" s="55"/>
    </row>
    <row r="16" spans="1:9" ht="15">
      <c r="A16" s="54"/>
      <c r="B16" s="63"/>
      <c r="C16" s="64"/>
      <c r="D16" s="64"/>
      <c r="E16" s="64"/>
      <c r="F16" s="64"/>
      <c r="G16" s="64"/>
      <c r="H16" s="65"/>
      <c r="I16" s="54"/>
    </row>
    <row r="17" spans="1:9" ht="15" customHeight="1">
      <c r="A17" s="54"/>
      <c r="B17" s="54"/>
      <c r="C17" s="54"/>
      <c r="D17" s="54"/>
      <c r="E17" s="54"/>
      <c r="F17" s="54"/>
      <c r="G17" s="54"/>
      <c r="H17" s="54"/>
      <c r="I17" s="54"/>
    </row>
  </sheetData>
  <sheetProtection sheet="1"/>
  <mergeCells count="5">
    <mergeCell ref="C4:G4"/>
    <mergeCell ref="C6:G6"/>
    <mergeCell ref="C9:G9"/>
    <mergeCell ref="C12:G12"/>
    <mergeCell ref="C15:G1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F231"/>
  <sheetViews>
    <sheetView zoomScale="70" zoomScaleNormal="70" zoomScalePageLayoutView="0" workbookViewId="0" topLeftCell="A3">
      <selection activeCell="D14" sqref="D14"/>
    </sheetView>
  </sheetViews>
  <sheetFormatPr defaultColWidth="8.88671875" defaultRowHeight="18" customHeight="1"/>
  <cols>
    <col min="2" max="2" width="35.10546875" style="311" customWidth="1"/>
    <col min="3" max="3" width="80.77734375" style="311" customWidth="1"/>
    <col min="4" max="4" width="42.21484375" style="0" customWidth="1"/>
  </cols>
  <sheetData>
    <row r="1" spans="2:4" ht="18" customHeight="1">
      <c r="B1" s="311" t="s">
        <v>986</v>
      </c>
      <c r="C1" s="372" t="s">
        <v>985</v>
      </c>
      <c r="D1" s="310" t="s">
        <v>984</v>
      </c>
    </row>
    <row r="2" spans="2:4" ht="18" customHeight="1">
      <c r="B2" s="311" t="s">
        <v>983</v>
      </c>
      <c r="C2" s="372"/>
      <c r="D2" s="255"/>
    </row>
    <row r="3" spans="2:4" ht="18" customHeight="1">
      <c r="B3" s="311" t="str">
        <f>"Non-domestic rates final contributions return "&amp;Year</f>
        <v>Non-domestic rates final contributions return 2020-21</v>
      </c>
      <c r="C3" s="368" t="str">
        <f>"Ffurflen cyfraniadau terfynol ardrethi annomestig "&amp;Year</f>
        <v>Ffurflen cyfraniadau terfynol ardrethi annomestig 2020-21</v>
      </c>
      <c r="D3" s="311" t="str">
        <f aca="true" t="shared" si="0" ref="D3:D66">IF(Lang="Eng",B3,IF(Lang="Cym",C3,""))</f>
        <v>Non-domestic rates final contributions return 2020-21</v>
      </c>
    </row>
    <row r="4" spans="2:4" ht="18" customHeight="1">
      <c r="B4" s="311" t="s">
        <v>990</v>
      </c>
      <c r="C4" s="368" t="s">
        <v>1032</v>
      </c>
      <c r="D4" s="311" t="str">
        <f t="shared" si="0"/>
        <v>                                                 Please select the type of return:</v>
      </c>
    </row>
    <row r="5" spans="2:4" ht="18" customHeight="1">
      <c r="B5" s="311" t="s">
        <v>75</v>
      </c>
      <c r="C5" s="368" t="s">
        <v>982</v>
      </c>
      <c r="D5" s="311" t="str">
        <f t="shared" si="0"/>
        <v>Billing Authorities only</v>
      </c>
    </row>
    <row r="6" spans="2:4" ht="18" customHeight="1">
      <c r="B6" s="311" t="s">
        <v>981</v>
      </c>
      <c r="C6" s="368" t="s">
        <v>980</v>
      </c>
      <c r="D6" s="311" t="str">
        <f t="shared" si="0"/>
        <v>Please amend the details for your authority below if necessary:</v>
      </c>
    </row>
    <row r="7" spans="2:4" ht="18" customHeight="1">
      <c r="B7" s="311" t="s">
        <v>979</v>
      </c>
      <c r="C7" s="369" t="s">
        <v>978</v>
      </c>
      <c r="D7" s="311" t="str">
        <f t="shared" si="0"/>
        <v>Please give the name and telephone number of the person who we may contact in case of queries:-</v>
      </c>
    </row>
    <row r="8" spans="2:4" ht="18" customHeight="1">
      <c r="B8" s="311" t="s">
        <v>977</v>
      </c>
      <c r="C8" s="369" t="s">
        <v>976</v>
      </c>
      <c r="D8" s="311" t="str">
        <f t="shared" si="0"/>
        <v>Name:</v>
      </c>
    </row>
    <row r="9" spans="2:4" ht="18" customHeight="1">
      <c r="B9" s="311" t="s">
        <v>255</v>
      </c>
      <c r="C9" s="369" t="s">
        <v>975</v>
      </c>
      <c r="D9" s="311" t="str">
        <f t="shared" si="0"/>
        <v>E-mail:</v>
      </c>
    </row>
    <row r="10" spans="2:4" ht="18" customHeight="1">
      <c r="B10" s="311" t="s">
        <v>974</v>
      </c>
      <c r="C10" s="369" t="s">
        <v>973</v>
      </c>
      <c r="D10" s="311" t="str">
        <f t="shared" si="0"/>
        <v>Telephone:</v>
      </c>
    </row>
    <row r="11" spans="2:4" ht="18" customHeight="1">
      <c r="B11" s="311" t="s">
        <v>972</v>
      </c>
      <c r="C11" s="368" t="s">
        <v>971</v>
      </c>
      <c r="D11" s="311" t="str">
        <f t="shared" si="0"/>
        <v>STD code</v>
      </c>
    </row>
    <row r="12" spans="2:4" ht="18" customHeight="1">
      <c r="B12" s="311" t="s">
        <v>970</v>
      </c>
      <c r="C12" s="369" t="s">
        <v>969</v>
      </c>
      <c r="D12" s="311" t="str">
        <f t="shared" si="0"/>
        <v>Number and extension:</v>
      </c>
    </row>
    <row r="13" spans="2:4" ht="18" customHeight="1">
      <c r="B13" s="311" t="s">
        <v>206</v>
      </c>
      <c r="C13" s="369" t="s">
        <v>968</v>
      </c>
      <c r="D13" s="311" t="str">
        <f t="shared" si="0"/>
        <v>The information on this form must be submitted to the Welsh Government under Schedule 8 of the Local Government Finance Act 1988</v>
      </c>
    </row>
    <row r="14" spans="2:4" ht="148.5" customHeight="1">
      <c r="B14" s="394" t="s">
        <v>3231</v>
      </c>
      <c r="C14" s="376" t="s">
        <v>3232</v>
      </c>
      <c r="D14" s="311" t="str">
        <f t="shared" si="0"/>
        <v>An electronic copy of the spreadsheet and a signed scanned PDF version must be returned via email  to the Welsh Government by 28 May 2021. A signed copy of the form must be passed to the auditor appointed by Audit Wales with a request that the certified scanned PDF be emailed to the Welsh Government by 19 November 2021.</v>
      </c>
    </row>
    <row r="15" spans="2:4" ht="18" customHeight="1">
      <c r="B15" s="311" t="s">
        <v>967</v>
      </c>
      <c r="C15" s="368" t="s">
        <v>966</v>
      </c>
      <c r="D15" s="311" t="str">
        <f t="shared" si="0"/>
        <v>Please email a completed spreadsheet to: </v>
      </c>
    </row>
    <row r="16" spans="2:4" ht="18" customHeight="1">
      <c r="B16" s="311" t="s">
        <v>440</v>
      </c>
      <c r="C16" s="368" t="s">
        <v>965</v>
      </c>
      <c r="D16" s="311" t="str">
        <f t="shared" si="0"/>
        <v>ndrformsinbox@gov.wales</v>
      </c>
    </row>
    <row r="17" spans="2:4" ht="18" customHeight="1">
      <c r="B17" s="311" t="s">
        <v>964</v>
      </c>
      <c r="C17" s="368" t="s">
        <v>963</v>
      </c>
      <c r="D17" s="311" t="str">
        <f t="shared" si="0"/>
        <v>PLEASE ENSURE THAT ALL BLANK CELLS ARE POPULATED WITH ZEROS.
Please send any queries on completing the form or spreadsheet to Paul Olsen via e-mail or telephone as directed below.</v>
      </c>
    </row>
    <row r="18" spans="2:4" ht="18" customHeight="1">
      <c r="B18" s="311" t="s">
        <v>962</v>
      </c>
      <c r="C18" s="369" t="s">
        <v>961</v>
      </c>
      <c r="D18" s="311" t="str">
        <f t="shared" si="0"/>
        <v>For any enquiries please contact:</v>
      </c>
    </row>
    <row r="19" spans="2:4" ht="18" customHeight="1">
      <c r="B19" s="311" t="s">
        <v>960</v>
      </c>
      <c r="C19" s="369" t="s">
        <v>959</v>
      </c>
      <c r="D19" s="311" t="str">
        <f t="shared" si="0"/>
        <v>Telephone: 03000 251576 </v>
      </c>
    </row>
    <row r="20" spans="2:4" ht="18" customHeight="1">
      <c r="B20" s="311" t="s">
        <v>958</v>
      </c>
      <c r="C20" s="369" t="s">
        <v>957</v>
      </c>
      <c r="D20" s="311" t="str">
        <f t="shared" si="0"/>
        <v>Or</v>
      </c>
    </row>
    <row r="21" spans="1:4" ht="18" customHeight="1">
      <c r="A21" s="321" t="s">
        <v>367</v>
      </c>
      <c r="B21" s="311" t="s">
        <v>956</v>
      </c>
      <c r="C21" s="370" t="s">
        <v>955</v>
      </c>
      <c r="D21" s="311" t="str">
        <f t="shared" si="0"/>
        <v>Authority code: </v>
      </c>
    </row>
    <row r="22" spans="2:4" ht="18" customHeight="1">
      <c r="B22" s="311" t="s">
        <v>954</v>
      </c>
      <c r="C22" s="370" t="s">
        <v>953</v>
      </c>
      <c r="D22" s="311" t="str">
        <f t="shared" si="0"/>
        <v>Authority: </v>
      </c>
    </row>
    <row r="23" spans="2:4" ht="18" customHeight="1">
      <c r="B23" s="311" t="s">
        <v>991</v>
      </c>
      <c r="C23" s="370" t="s">
        <v>1015</v>
      </c>
      <c r="D23" s="311" t="str">
        <f t="shared" si="0"/>
        <v>Part 1 - Preliminary information (Please enter all amounts to the nearest pound)</v>
      </c>
    </row>
    <row r="24" spans="2:4" ht="18" customHeight="1">
      <c r="B24" s="311" t="s">
        <v>128</v>
      </c>
      <c r="C24" s="371" t="s">
        <v>1034</v>
      </c>
      <c r="D24" s="311" t="str">
        <f t="shared" si="0"/>
        <v>£ pounds</v>
      </c>
    </row>
    <row r="25" spans="2:4" ht="18" customHeight="1">
      <c r="B25" s="311" t="s">
        <v>450</v>
      </c>
      <c r="C25" s="371" t="s">
        <v>995</v>
      </c>
      <c r="D25" s="311" t="str">
        <f t="shared" si="0"/>
        <v>Gross rates payable</v>
      </c>
    </row>
    <row r="26" spans="2:4" ht="18" customHeight="1">
      <c r="B26" s="311" t="s">
        <v>313</v>
      </c>
      <c r="C26" s="371" t="s">
        <v>996</v>
      </c>
      <c r="D26" s="311" t="str">
        <f t="shared" si="0"/>
        <v>in respect of this current year</v>
      </c>
    </row>
    <row r="27" spans="2:4" ht="18" customHeight="1">
      <c r="B27" s="311" t="s">
        <v>129</v>
      </c>
      <c r="C27" s="371" t="s">
        <v>997</v>
      </c>
      <c r="D27" s="311" t="str">
        <f t="shared" si="0"/>
        <v>net amounts in respect of previous years</v>
      </c>
    </row>
    <row r="28" spans="2:4" ht="18" customHeight="1">
      <c r="B28" s="311" t="s">
        <v>1027</v>
      </c>
      <c r="C28" s="371" t="s">
        <v>1029</v>
      </c>
      <c r="D28" s="311" t="str">
        <f t="shared" si="0"/>
        <v>Mandatory reliefs (please show the estimated lost yield as positive)</v>
      </c>
    </row>
    <row r="29" spans="2:4" ht="18" customHeight="1">
      <c r="B29" s="311" t="s">
        <v>451</v>
      </c>
      <c r="C29" s="371" t="s">
        <v>998</v>
      </c>
      <c r="D29" s="311" t="str">
        <f t="shared" si="0"/>
        <v>Transitional relief</v>
      </c>
    </row>
    <row r="30" spans="2:4" ht="18" customHeight="1">
      <c r="B30" s="311" t="s">
        <v>448</v>
      </c>
      <c r="C30" s="371" t="s">
        <v>999</v>
      </c>
      <c r="D30" s="311" t="str">
        <f t="shared" si="0"/>
        <v>Total transitional relief given within the current financial year</v>
      </c>
    </row>
    <row r="31" spans="2:4" ht="18" customHeight="1">
      <c r="B31" s="311" t="s">
        <v>449</v>
      </c>
      <c r="C31" s="371" t="s">
        <v>1000</v>
      </c>
      <c r="D31" s="311" t="str">
        <f t="shared" si="0"/>
        <v>Transitional relief prior year adjustments made this financial year</v>
      </c>
    </row>
    <row r="32" spans="2:4" ht="18" customHeight="1">
      <c r="B32" s="311" t="s">
        <v>474</v>
      </c>
      <c r="C32" s="371" t="s">
        <v>1019</v>
      </c>
      <c r="D32" s="311" t="str">
        <f t="shared" si="0"/>
        <v>Reductions under:</v>
      </c>
    </row>
    <row r="33" spans="2:4" ht="18" customHeight="1">
      <c r="B33" s="311" t="s">
        <v>942</v>
      </c>
      <c r="C33" s="371" t="s">
        <v>1026</v>
      </c>
      <c r="D33" s="311" t="str">
        <f t="shared" si="0"/>
        <v>Section 43(5) and s43(6)(a) (charities)</v>
      </c>
    </row>
    <row r="34" spans="2:4" ht="18" customHeight="1">
      <c r="B34" s="311" t="s">
        <v>313</v>
      </c>
      <c r="C34" s="371" t="s">
        <v>996</v>
      </c>
      <c r="D34" s="311" t="str">
        <f t="shared" si="0"/>
        <v>in respect of this current year</v>
      </c>
    </row>
    <row r="35" spans="2:4" ht="18" customHeight="1">
      <c r="B35" s="311" t="s">
        <v>129</v>
      </c>
      <c r="C35" s="371" t="s">
        <v>997</v>
      </c>
      <c r="D35" s="311" t="str">
        <f t="shared" si="0"/>
        <v>net amounts in respect of previous years</v>
      </c>
    </row>
    <row r="36" spans="2:4" ht="18" customHeight="1">
      <c r="B36" s="311" t="s">
        <v>943</v>
      </c>
      <c r="C36" s="371" t="s">
        <v>1001</v>
      </c>
      <c r="D36" s="311" t="str">
        <f t="shared" si="0"/>
        <v>Section 43(5) and s43(6)(b) (community amateur sports clubs)</v>
      </c>
    </row>
    <row r="37" spans="2:4" ht="18" customHeight="1">
      <c r="B37" s="311" t="s">
        <v>313</v>
      </c>
      <c r="C37" s="371" t="s">
        <v>996</v>
      </c>
      <c r="D37" s="311" t="str">
        <f t="shared" si="0"/>
        <v>in respect of this current year</v>
      </c>
    </row>
    <row r="38" spans="2:4" ht="18" customHeight="1">
      <c r="B38" s="311" t="s">
        <v>129</v>
      </c>
      <c r="C38" s="371" t="s">
        <v>997</v>
      </c>
      <c r="D38" s="311" t="str">
        <f t="shared" si="0"/>
        <v>net amounts in respect of previous years</v>
      </c>
    </row>
    <row r="39" spans="2:4" ht="18" customHeight="1">
      <c r="B39" s="311" t="s">
        <v>941</v>
      </c>
      <c r="C39" s="371" t="s">
        <v>1002</v>
      </c>
      <c r="D39" s="311" t="str">
        <f t="shared" si="0"/>
        <v>Section 43(4B) and article 5 of the 2017 Order  (small business rate relief)</v>
      </c>
    </row>
    <row r="40" spans="2:4" ht="18" customHeight="1">
      <c r="B40" s="311" t="s">
        <v>452</v>
      </c>
      <c r="C40" s="371" t="s">
        <v>1003</v>
      </c>
      <c r="D40" s="311" t="str">
        <f t="shared" si="0"/>
        <v>in respect of previous years</v>
      </c>
    </row>
    <row r="41" spans="2:4" ht="18" customHeight="1">
      <c r="B41" s="311" t="s">
        <v>453</v>
      </c>
      <c r="C41" s="371" t="s">
        <v>1004</v>
      </c>
      <c r="D41" s="311" t="str">
        <f t="shared" si="0"/>
        <v>Reductions under s43 (small business relief excluding Post Offices) this current year</v>
      </c>
    </row>
    <row r="42" spans="2:4" ht="18" customHeight="1">
      <c r="B42" s="311" t="s">
        <v>454</v>
      </c>
      <c r="C42" s="371" t="s">
        <v>1005</v>
      </c>
      <c r="D42" s="311" t="str">
        <f t="shared" si="0"/>
        <v>Reductions under s43 (Post Office element) in respect of this current year</v>
      </c>
    </row>
    <row r="43" spans="2:4" ht="18" customHeight="1">
      <c r="B43" s="311" t="s">
        <v>948</v>
      </c>
      <c r="C43" s="371" t="s">
        <v>1836</v>
      </c>
      <c r="D43" s="311" t="str">
        <f t="shared" si="0"/>
        <v>Reductions under s43 (childcare element) in respect of this current year</v>
      </c>
    </row>
    <row r="44" spans="2:4" ht="18" customHeight="1">
      <c r="B44" s="311" t="s">
        <v>949</v>
      </c>
      <c r="C44" s="371" t="s">
        <v>1837</v>
      </c>
      <c r="D44" s="311" t="str">
        <f t="shared" si="0"/>
        <v>Reductions under s43 (small business relief excluding childcare and post offices) this current year</v>
      </c>
    </row>
    <row r="45" spans="2:4" ht="18" customHeight="1">
      <c r="B45" s="311" t="s">
        <v>1839</v>
      </c>
      <c r="C45" s="370" t="s">
        <v>1840</v>
      </c>
      <c r="D45" s="311" t="str">
        <f t="shared" si="0"/>
        <v>Total reductions under s43 (small business rate relief) (sum of lines 8 to 8.6)</v>
      </c>
    </row>
    <row r="46" spans="2:4" ht="18" customHeight="1">
      <c r="B46" s="311" t="s">
        <v>944</v>
      </c>
      <c r="C46" s="371" t="s">
        <v>1006</v>
      </c>
      <c r="D46" s="311" t="str">
        <f t="shared" si="0"/>
        <v>Section 44a (partly occupied premises)</v>
      </c>
    </row>
    <row r="47" spans="2:4" ht="18" customHeight="1">
      <c r="B47" s="311" t="s">
        <v>313</v>
      </c>
      <c r="C47" s="371" t="s">
        <v>996</v>
      </c>
      <c r="D47" s="311" t="str">
        <f t="shared" si="0"/>
        <v>in respect of this current year</v>
      </c>
    </row>
    <row r="48" spans="2:4" ht="18" customHeight="1">
      <c r="B48" s="311" t="s">
        <v>129</v>
      </c>
      <c r="C48" s="371" t="s">
        <v>997</v>
      </c>
      <c r="D48" s="311" t="str">
        <f t="shared" si="0"/>
        <v>net amounts in respect of previous years</v>
      </c>
    </row>
    <row r="49" spans="2:4" ht="18" customHeight="1">
      <c r="B49" s="311" t="s">
        <v>1930</v>
      </c>
      <c r="C49" s="371" t="s">
        <v>1931</v>
      </c>
      <c r="D49" s="311" t="str">
        <f t="shared" si="0"/>
        <v>The Rating (Empty Property) Act 2007</v>
      </c>
    </row>
    <row r="50" spans="2:4" ht="18" customHeight="1">
      <c r="B50" s="311" t="s">
        <v>313</v>
      </c>
      <c r="C50" s="371" t="s">
        <v>996</v>
      </c>
      <c r="D50" s="311" t="str">
        <f t="shared" si="0"/>
        <v>in respect of this current year</v>
      </c>
    </row>
    <row r="51" spans="2:4" ht="18" customHeight="1">
      <c r="B51" s="311" t="s">
        <v>129</v>
      </c>
      <c r="C51" s="371" t="s">
        <v>997</v>
      </c>
      <c r="D51" s="311" t="str">
        <f t="shared" si="0"/>
        <v>net amounts in respect of previous years</v>
      </c>
    </row>
    <row r="52" spans="2:4" ht="18" customHeight="1">
      <c r="B52" s="311" t="s">
        <v>992</v>
      </c>
      <c r="C52" s="371" t="s">
        <v>1016</v>
      </c>
      <c r="D52" s="311" t="str">
        <f t="shared" si="0"/>
        <v>Gross Amount  (Lines 1 to 2 minus lines 3 to 12)  (copied to Part 2, line 16)</v>
      </c>
    </row>
    <row r="53" spans="2:4" ht="18" customHeight="1">
      <c r="B53" s="311" t="str">
        <f>"Estimated gross arrears of all non-domestic rates at 31 March "&amp;LEFT(Year_Now,4)</f>
        <v>Estimated gross arrears of all non-domestic rates at 31 March 2021</v>
      </c>
      <c r="C53" s="371" t="str">
        <f>"Ôl-ddyledion gros amcangyfrifedig yr holl ardrethi annomestig ar 31 Mawrth "&amp;LEFT(Year_Now,4)</f>
        <v>Ôl-ddyledion gros amcangyfrifedig yr holl ardrethi annomestig ar 31 Mawrth 2021</v>
      </c>
      <c r="D53" s="311" t="str">
        <f t="shared" si="0"/>
        <v>Estimated gross arrears of all non-domestic rates at 31 March 2021</v>
      </c>
    </row>
    <row r="54" spans="2:4" ht="18" customHeight="1">
      <c r="B54" s="311" t="s">
        <v>455</v>
      </c>
      <c r="C54" s="371" t="s">
        <v>1007</v>
      </c>
      <c r="D54" s="311" t="str">
        <f t="shared" si="0"/>
        <v>Date of latest information taken into account</v>
      </c>
    </row>
    <row r="55" spans="2:4" ht="18" customHeight="1">
      <c r="B55" s="311" t="s">
        <v>144</v>
      </c>
      <c r="C55" s="371" t="s">
        <v>1008</v>
      </c>
      <c r="D55" s="311" t="str">
        <f t="shared" si="0"/>
        <v>Part 2  - Calculation of Contribution to the pool</v>
      </c>
    </row>
    <row r="56" spans="2:4" ht="18" customHeight="1">
      <c r="B56" s="311" t="s">
        <v>993</v>
      </c>
      <c r="C56" s="371" t="s">
        <v>1017</v>
      </c>
      <c r="D56" s="311" t="str">
        <f t="shared" si="0"/>
        <v>Gross amount payable net of amounts in respect of transition, empty property rates, </v>
      </c>
    </row>
    <row r="57" spans="2:4" ht="18" customHeight="1">
      <c r="B57" s="311" t="s">
        <v>145</v>
      </c>
      <c r="C57" s="371" t="s">
        <v>1009</v>
      </c>
      <c r="D57" s="311" t="str">
        <f t="shared" si="0"/>
        <v> and mandatory relief  (see notes 8 and 9)  (from Part 1, line 13)</v>
      </c>
    </row>
    <row r="58" spans="2:4" ht="18" customHeight="1">
      <c r="B58" s="311" t="s">
        <v>1028</v>
      </c>
      <c r="C58" s="371" t="s">
        <v>1030</v>
      </c>
      <c r="D58" s="311" t="str">
        <f t="shared" si="0"/>
        <v>Discretionary reliefs  (please show the estimated lost yield as positive)</v>
      </c>
    </row>
    <row r="59" spans="2:4" ht="18" customHeight="1">
      <c r="B59" s="311" t="s">
        <v>474</v>
      </c>
      <c r="C59" s="371" t="s">
        <v>1019</v>
      </c>
      <c r="D59" s="311" t="str">
        <f t="shared" si="0"/>
        <v>Reductions under:</v>
      </c>
    </row>
    <row r="60" spans="2:4" ht="18" customHeight="1">
      <c r="B60" s="311" t="s">
        <v>480</v>
      </c>
      <c r="C60" s="371" t="s">
        <v>1020</v>
      </c>
      <c r="D60" s="311" t="str">
        <f t="shared" si="0"/>
        <v>s47(5B) inserted by s69(6) of Localism Act 2011 (charitable occupation)</v>
      </c>
    </row>
    <row r="61" spans="2:4" ht="18" customHeight="1">
      <c r="B61" s="311" t="s">
        <v>475</v>
      </c>
      <c r="C61" s="371" t="s">
        <v>1021</v>
      </c>
      <c r="D61" s="311" t="str">
        <f t="shared" si="0"/>
        <v>s47(1) and s47(5B) (community amateur sports clubs)</v>
      </c>
    </row>
    <row r="62" spans="2:4" ht="18" customHeight="1">
      <c r="B62" s="311" t="s">
        <v>476</v>
      </c>
      <c r="C62" s="371" t="s">
        <v>1022</v>
      </c>
      <c r="D62" s="311" t="str">
        <f t="shared" si="0"/>
        <v>s47(5B) inserted by s69(6) of Localism Act 2011 (non profit-making bodies)</v>
      </c>
    </row>
    <row r="63" spans="2:4" ht="18" customHeight="1">
      <c r="B63" s="311" t="s">
        <v>477</v>
      </c>
      <c r="C63" s="371" t="s">
        <v>1023</v>
      </c>
      <c r="D63" s="311" t="str">
        <f t="shared" si="0"/>
        <v>s47(3)(a) (rural businesses)</v>
      </c>
    </row>
    <row r="64" spans="2:4" ht="18" customHeight="1">
      <c r="B64" s="311" t="s">
        <v>478</v>
      </c>
      <c r="C64" s="371" t="s">
        <v>1024</v>
      </c>
      <c r="D64" s="311" t="str">
        <f t="shared" si="0"/>
        <v>s49 (hardship)</v>
      </c>
    </row>
    <row r="65" spans="2:4" ht="18" customHeight="1">
      <c r="B65" s="311" t="s">
        <v>479</v>
      </c>
      <c r="C65" s="371" t="s">
        <v>1025</v>
      </c>
      <c r="D65" s="311" t="str">
        <f t="shared" si="0"/>
        <v>regulation 5 of S.I. 1991 No. 141 (charges on property)</v>
      </c>
    </row>
    <row r="66" spans="2:4" ht="18" customHeight="1">
      <c r="B66" s="311" t="s">
        <v>456</v>
      </c>
      <c r="C66" s="371" t="s">
        <v>1010</v>
      </c>
      <c r="D66" s="311" t="str">
        <f t="shared" si="0"/>
        <v>Net yield (line 16 minus lines 17 to 22)</v>
      </c>
    </row>
    <row r="67" spans="2:4" ht="18" customHeight="1">
      <c r="B67" s="311" t="str">
        <f>"Allowance for costs of collection (from NDR1, "&amp;Year&amp;", line 17)"</f>
        <v>Allowance for costs of collection (from NDR1, 2020-21, line 17)</v>
      </c>
      <c r="C67" s="371" t="str">
        <f>"Lwfans ar gyfer costau casglu (o NDR1, "&amp;Year&amp;", llinell 17)"</f>
        <v>Lwfans ar gyfer costau casglu (o NDR1, 2020-21, llinell 17)</v>
      </c>
      <c r="D67" s="311" t="str">
        <f aca="true" t="shared" si="1" ref="D67:D130">IF(Lang="Eng",B67,IF(Lang="Cym",C67,""))</f>
        <v>Allowance for costs of collection (from NDR1, 2020-21, line 17)</v>
      </c>
    </row>
    <row r="68" spans="2:4" ht="18" customHeight="1">
      <c r="B68" s="311" t="s">
        <v>457</v>
      </c>
      <c r="C68" s="371" t="s">
        <v>1011</v>
      </c>
      <c r="D68" s="311" t="str">
        <f t="shared" si="1"/>
        <v>Losses in collection Yield lost in respect of bad debts written off and </v>
      </c>
    </row>
    <row r="69" spans="2:4" ht="18" customHeight="1">
      <c r="B69" s="311" t="s">
        <v>459</v>
      </c>
      <c r="C69" s="371" t="s">
        <v>1012</v>
      </c>
      <c r="D69" s="311" t="str">
        <f t="shared" si="1"/>
        <v>doubtful debts for which provision should be made</v>
      </c>
    </row>
    <row r="70" spans="2:4" ht="18" customHeight="1">
      <c r="B70" s="311" t="s">
        <v>458</v>
      </c>
      <c r="C70" s="371" t="s">
        <v>1013</v>
      </c>
      <c r="D70" s="311" t="str">
        <f t="shared" si="1"/>
        <v>Refund of overpayments  Interest on repayments</v>
      </c>
    </row>
    <row r="71" spans="2:4" ht="18" customHeight="1">
      <c r="B71" s="311" t="s">
        <v>994</v>
      </c>
      <c r="C71" s="371" t="s">
        <v>1018</v>
      </c>
      <c r="D71" s="311" t="str">
        <f t="shared" si="1"/>
        <v>Contribution to the pool (line 23 minus lines 24 to 26)</v>
      </c>
    </row>
    <row r="72" spans="2:4" ht="18" customHeight="1">
      <c r="B72" s="311" t="s">
        <v>236</v>
      </c>
      <c r="C72" s="371" t="s">
        <v>1014</v>
      </c>
      <c r="D72" s="311" t="str">
        <f t="shared" si="1"/>
        <v>MEMORANDUM ITEMS</v>
      </c>
    </row>
    <row r="73" spans="2:4" ht="18" customHeight="1">
      <c r="B73" s="311" t="str">
        <f>"Number of hereditaments on rating list at 1 April "&amp;LEFT(Year,4)</f>
        <v>Number of hereditaments on rating list at 1 April 2020</v>
      </c>
      <c r="C73" s="371" t="str">
        <f>"Nifer yr hereditementau ar y rhestr ardrethu ar 1 Ebrill  "&amp;LEFT(Year,4)</f>
        <v>Nifer yr hereditementau ar y rhestr ardrethu ar 1 Ebrill  2020</v>
      </c>
      <c r="D73" s="311" t="str">
        <f t="shared" si="1"/>
        <v>Number of hereditaments on rating list at 1 April 2020</v>
      </c>
    </row>
    <row r="74" spans="2:4" ht="18" customHeight="1">
      <c r="B74" s="311" t="str">
        <f>"Number of hereditaments on rating list at 31 March "&amp;LEFT(Year_Now,4)</f>
        <v>Number of hereditaments on rating list at 31 March 2021</v>
      </c>
      <c r="C74" s="371" t="str">
        <f>"Nifer yr hereditementau ar y rhestr ardrethu ar 31 Mawrth  "&amp;LEFT(Year_Now,4)</f>
        <v>Nifer yr hereditementau ar y rhestr ardrethu ar 31 Mawrth  2021</v>
      </c>
      <c r="D74" s="311" t="str">
        <f t="shared" si="1"/>
        <v>Number of hereditaments on rating list at 31 March 2021</v>
      </c>
    </row>
    <row r="75" spans="2:4" ht="18" customHeight="1">
      <c r="B75" s="311" t="str">
        <f>"Aggregate rateable value at 1 April "&amp;LEFT(Year,4)</f>
        <v>Aggregate rateable value at 1 April 2020</v>
      </c>
      <c r="C75" s="371" t="str">
        <f>"Cyfanswmgwerthardretholaryrhestrardrethuar 1 Ebrill "&amp;LEFT(Year,4)</f>
        <v>Cyfanswmgwerthardretholaryrhestrardrethuar 1 Ebrill 2020</v>
      </c>
      <c r="D75" s="311" t="str">
        <f t="shared" si="1"/>
        <v>Aggregate rateable value at 1 April 2020</v>
      </c>
    </row>
    <row r="76" spans="2:4" ht="18" customHeight="1">
      <c r="B76" s="311" t="str">
        <f>"Aggregate rateable value at 31 March "&amp;LEFT(Year_Now,4)</f>
        <v>Aggregate rateable value at 31 March 2021</v>
      </c>
      <c r="C76" s="371" t="str">
        <f>"Cyfanswm gwerth ardrethol ar y rhestr ardrethu ar 31 Mawrth "&amp;LEFT(Year_Now,4)</f>
        <v>Cyfanswm gwerth ardrethol ar y rhestr ardrethu ar 31 Mawrth 2021</v>
      </c>
      <c r="D76" s="311" t="str">
        <f t="shared" si="1"/>
        <v>Aggregate rateable value at 31 March 2021</v>
      </c>
    </row>
    <row r="77" spans="2:4" ht="18" customHeight="1">
      <c r="B77" s="311" t="s">
        <v>950</v>
      </c>
      <c r="C77" s="371" t="s">
        <v>1833</v>
      </c>
      <c r="D77" s="311" t="str">
        <f t="shared" si="1"/>
        <v>Small business rate relief</v>
      </c>
    </row>
    <row r="78" spans="2:4" ht="18" customHeight="1">
      <c r="B78" s="311" t="s">
        <v>951</v>
      </c>
      <c r="C78" s="371" t="s">
        <v>1834</v>
      </c>
      <c r="D78" s="311" t="str">
        <f t="shared" si="1"/>
        <v>Number of hereditaments ineligible for small business rate relief as a result of the multiple occupation limit</v>
      </c>
    </row>
    <row r="79" spans="2:4" ht="18" customHeight="1">
      <c r="B79" s="311" t="s">
        <v>952</v>
      </c>
      <c r="C79" s="371" t="s">
        <v>1835</v>
      </c>
      <c r="D79" s="311" t="str">
        <f t="shared" si="1"/>
        <v>Amount of non-domestic rates paid by hereditaments as a result of the multiple occupation limit</v>
      </c>
    </row>
    <row r="80" spans="2:4" ht="18" customHeight="1">
      <c r="B80" s="311" t="s">
        <v>339</v>
      </c>
      <c r="C80" s="371" t="s">
        <v>1031</v>
      </c>
      <c r="D80" s="311" t="str">
        <f t="shared" si="1"/>
        <v>For Welsh Government Administration use only</v>
      </c>
    </row>
    <row r="81" spans="1:4" ht="18" customHeight="1">
      <c r="A81" s="103" t="s">
        <v>1857</v>
      </c>
      <c r="B81" s="311" t="s">
        <v>203</v>
      </c>
      <c r="C81" s="373" t="s">
        <v>1847</v>
      </c>
      <c r="D81" s="311" t="str">
        <f t="shared" si="1"/>
        <v>Please feel free to add any comments</v>
      </c>
    </row>
    <row r="82" spans="2:4" ht="18" customHeight="1">
      <c r="B82" s="311" t="s">
        <v>460</v>
      </c>
      <c r="C82" s="373" t="s">
        <v>1848</v>
      </c>
      <c r="D82" s="311" t="str">
        <f t="shared" si="1"/>
        <v>The Welsh Government are monitoring the burden of completing this data collection form. </v>
      </c>
    </row>
    <row r="83" spans="2:4" ht="18" customHeight="1">
      <c r="B83" s="311" t="s">
        <v>202</v>
      </c>
      <c r="C83" s="373" t="s">
        <v>1849</v>
      </c>
      <c r="D83" s="311" t="str">
        <f t="shared" si="1"/>
        <v>Hours taken</v>
      </c>
    </row>
    <row r="84" spans="2:4" ht="18" customHeight="1">
      <c r="B84" s="311" t="s">
        <v>200</v>
      </c>
      <c r="C84" s="373" t="s">
        <v>1850</v>
      </c>
      <c r="D84" s="311" t="str">
        <f t="shared" si="1"/>
        <v>Please enter the time it has taken you (and any colleagues) to prepare and send the return.</v>
      </c>
    </row>
    <row r="85" spans="2:4" ht="18" customHeight="1">
      <c r="B85" s="311" t="s">
        <v>1851</v>
      </c>
      <c r="C85" s="373" t="s">
        <v>1852</v>
      </c>
      <c r="D85" s="311" t="str">
        <f t="shared" si="1"/>
        <v>Please Comment</v>
      </c>
    </row>
    <row r="86" spans="2:4" ht="18" customHeight="1">
      <c r="B86" s="311" t="s">
        <v>1853</v>
      </c>
      <c r="C86" s="373" t="s">
        <v>1854</v>
      </c>
      <c r="D86" s="311" t="str">
        <f t="shared" si="1"/>
        <v>We are continually striving to improve the form to make it easier to complete, whilst still ensuring data integrity and consistency across all authorities. If you have any comments or suggestions that may be useful,  please note them below:</v>
      </c>
    </row>
    <row r="87" spans="2:4" ht="18" customHeight="1">
      <c r="B87" s="311" t="s">
        <v>198</v>
      </c>
      <c r="C87" s="373" t="s">
        <v>1855</v>
      </c>
      <c r="D87" s="311" t="str">
        <f t="shared" si="1"/>
        <v>General Comments</v>
      </c>
    </row>
    <row r="88" spans="2:4" ht="18" customHeight="1">
      <c r="B88" s="311" t="s">
        <v>199</v>
      </c>
      <c r="C88" s="373" t="s">
        <v>1856</v>
      </c>
      <c r="D88" s="311" t="str">
        <f t="shared" si="1"/>
        <v>Survey Response Burden</v>
      </c>
    </row>
    <row r="89" spans="2:4" ht="18" customHeight="1">
      <c r="B89" s="311" t="s">
        <v>201</v>
      </c>
      <c r="C89" s="373" t="s">
        <v>1846</v>
      </c>
      <c r="D89" s="311" t="str">
        <f t="shared" si="1"/>
        <v>Please only include time spent on activities to prepare and send this return, such as:</v>
      </c>
    </row>
    <row r="90" spans="2:4" ht="18" customHeight="1">
      <c r="B90" s="311" t="s">
        <v>1841</v>
      </c>
      <c r="C90" s="373" t="s">
        <v>1842</v>
      </c>
      <c r="D90" s="311" t="str">
        <f t="shared" si="1"/>
        <v>collection, analysis and aggregation of records and data required;</v>
      </c>
    </row>
    <row r="91" spans="2:4" ht="18" customHeight="1">
      <c r="B91" s="311" t="s">
        <v>1843</v>
      </c>
      <c r="C91" s="373" t="s">
        <v>1844</v>
      </c>
      <c r="D91" s="311" t="str">
        <f t="shared" si="1"/>
        <v>completing, checking, amending and approving the form.</v>
      </c>
    </row>
    <row r="92" spans="2:4" ht="18" customHeight="1">
      <c r="B92" s="311" t="s">
        <v>196</v>
      </c>
      <c r="C92" s="373" t="s">
        <v>1845</v>
      </c>
      <c r="D92" s="311" t="str">
        <f t="shared" si="1"/>
        <v>Validation</v>
      </c>
    </row>
    <row r="93" spans="1:6" ht="69.75" customHeight="1">
      <c r="A93" t="s">
        <v>1916</v>
      </c>
      <c r="B93" s="311" t="s">
        <v>1853</v>
      </c>
      <c r="C93" s="351" t="s">
        <v>1854</v>
      </c>
      <c r="D93" s="311" t="str">
        <f t="shared" si="1"/>
        <v>We are continually striving to improve the form to make it easier to complete, whilst still ensuring data integrity and consistency across all authorities. If you have any comments or suggestions that may be useful,  please note them below:</v>
      </c>
      <c r="E93" s="350">
        <f>IF(ISERROR(VLOOKUP(#REF!,'[4]Translate'!$A$3:$D$1256,3,FALSE)),"",VLOOKUP(#REF!,'[4]Translate'!$A$3:$D$1256,3,FALSE))</f>
      </c>
      <c r="F93" s="349"/>
    </row>
    <row r="94" spans="2:6" ht="18" customHeight="1">
      <c r="B94" s="311" t="s">
        <v>195</v>
      </c>
      <c r="C94" s="351" t="s">
        <v>1919</v>
      </c>
      <c r="D94" s="311" t="str">
        <f t="shared" si="1"/>
        <v>Form Design</v>
      </c>
      <c r="E94" s="350">
        <f>IF(ISERROR(VLOOKUP(#REF!,'[4]Translate'!$A$3:$D$1256,3,FALSE)),"",VLOOKUP(#REF!,'[4]Translate'!$A$3:$D$1256,3,FALSE))</f>
      </c>
      <c r="F94" s="349"/>
    </row>
    <row r="95" spans="2:6" ht="18" customHeight="1">
      <c r="B95" s="311" t="s">
        <v>196</v>
      </c>
      <c r="C95" s="351" t="s">
        <v>1845</v>
      </c>
      <c r="D95" s="311" t="str">
        <f t="shared" si="1"/>
        <v>Validation</v>
      </c>
      <c r="E95" s="350">
        <f>IF(ISERROR(VLOOKUP(#REF!,'[4]Translate'!$A$3:$D$1256,3,FALSE)),"",VLOOKUP(#REF!,'[4]Translate'!$A$3:$D$1256,3,FALSE))</f>
      </c>
      <c r="F95" s="349"/>
    </row>
    <row r="96" spans="2:6" ht="18" customHeight="1">
      <c r="B96" s="311" t="s">
        <v>197</v>
      </c>
      <c r="C96" s="351" t="s">
        <v>1920</v>
      </c>
      <c r="D96" s="311" t="str">
        <f t="shared" si="1"/>
        <v>Documentation</v>
      </c>
      <c r="E96" s="350">
        <f>IF(ISERROR(VLOOKUP(#REF!,'[4]Translate'!$A$3:$D$1256,3,FALSE)),"",VLOOKUP(#REF!,'[4]Translate'!$A$3:$D$1256,3,FALSE))</f>
      </c>
      <c r="F96" s="349"/>
    </row>
    <row r="97" spans="2:6" ht="18" customHeight="1">
      <c r="B97" s="311" t="s">
        <v>1859</v>
      </c>
      <c r="C97" s="351" t="s">
        <v>1855</v>
      </c>
      <c r="D97" s="311" t="str">
        <f t="shared" si="1"/>
        <v>General comments</v>
      </c>
      <c r="E97" s="350">
        <f>IF(ISERROR(VLOOKUP(#REF!,'[4]Translate'!$A$3:$D$1256,3,FALSE)),"",VLOOKUP(#REF!,'[4]Translate'!$A$3:$D$1256,3,FALSE))</f>
      </c>
      <c r="F97" s="349"/>
    </row>
    <row r="98" spans="2:6" ht="18" customHeight="1">
      <c r="B98" s="311" t="s">
        <v>1860</v>
      </c>
      <c r="C98" s="351" t="s">
        <v>1852</v>
      </c>
      <c r="D98" s="311" t="str">
        <f t="shared" si="1"/>
        <v>Please comment</v>
      </c>
      <c r="E98" s="350">
        <f>IF(ISERROR(VLOOKUP(#REF!,'[4]Translate'!$A$3:$D$1256,3,FALSE)),"",VLOOKUP(#REF!,'[4]Translate'!$A$3:$D$1256,3,FALSE))</f>
      </c>
      <c r="F98" s="349"/>
    </row>
    <row r="99" spans="1:4" ht="18" customHeight="1">
      <c r="A99" t="s">
        <v>1917</v>
      </c>
      <c r="B99" s="311" t="s">
        <v>132</v>
      </c>
      <c r="C99" s="374" t="s">
        <v>1869</v>
      </c>
      <c r="D99" s="311" t="str">
        <f t="shared" si="1"/>
        <v>Certificate of Chief Financial Officer</v>
      </c>
    </row>
    <row r="100" spans="2:4" ht="123.75" customHeight="1">
      <c r="B100" s="306" t="str">
        <f>"I certify that the entries in Part 1 have been calculated in accordance with the Non-Domestic Rating Contributions (Wales) Regulations 1992 (SI 1992/3238)"&amp;" as amended.  I certify that Parts 1 and 2 have been completed in accordance with the relevant guidance notes and that the entry in line 24"&amp;" (Allowance for costs of collection) has been calculated in accordance with the number of hereditaments and aggregate rateable values shown in the rating list for my authority on 31 December "&amp;LEFT(Year,4)</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2020</v>
      </c>
      <c r="C100" s="358" t="str">
        <f>"Ardystiaf fod y ffigurau a nodir yn Rhan 1 wedi'u cyfrifo yn unol â Rheoliadau Cyfraniadau Ardrethu Annomestig (Cymru) 1992 (OS 1992/3238)"&amp;" fel y'u diwygiwyd. Ardystiaf fod Rhannau 1 a 2 wedi'u cwblhau yn unol â'r nodiadau cyfarwyddyd perthnasol a bod y ffigur a nodir yn Rhan 2, llinell 24"&amp;" (Lwfans ar gyfer costau casglu) wedi'i gyfrifo yn unol â nifer yr hereditamentau a'r gwerthoedd ardrethol cyfunol a ddangosir yn y rhestr ardrerthu ar gyfer fy awdurdod ar 31 Rhagfyr "&amp;LEFT(Year,4)</f>
        <v>Ardystiaf fod y ffigurau a nodir yn Rhan 1 wedi'u cyfrifo yn unol â Rheoliadau Cyfraniadau Ardrethu Annomestig (Cymru) 1992 (OS 1992/3238) fel y'u diwygiwyd. Ardystiaf fod Rhannau 1 a 2 wedi'u cwblhau yn unol â'r nodiadau cyfarwyddyd perthnasol a bod y ffigur a nodir yn Rhan 2, llinell 24 (Lwfans ar gyfer costau casglu) wedi'i gyfrifo yn unol â nifer yr hereditamentau a'r gwerthoedd ardrethol cyfunol a ddangosir yn y rhestr ardrerthu ar gyfer fy awdurdod ar 31 Rhagfyr 2020</v>
      </c>
      <c r="D100" s="311" t="str">
        <f t="shared" si="1"/>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2020</v>
      </c>
    </row>
    <row r="101" spans="2:4" ht="41.25" customHeight="1">
      <c r="B101" s="311" t="s">
        <v>945</v>
      </c>
      <c r="C101" s="358" t="s">
        <v>1918</v>
      </c>
      <c r="D101" s="311" t="str">
        <f t="shared" si="1"/>
        <v>I certify that the entries on this form are the best that I can make on the information available to me.</v>
      </c>
    </row>
    <row r="102" spans="2:4" ht="25.5" customHeight="1">
      <c r="B102" s="311" t="s">
        <v>130</v>
      </c>
      <c r="C102" s="358" t="s">
        <v>1868</v>
      </c>
      <c r="D102" s="311" t="str">
        <f t="shared" si="1"/>
        <v>Signature of Chief Financial Officer:</v>
      </c>
    </row>
    <row r="103" spans="2:4" ht="18" customHeight="1">
      <c r="B103" s="311" t="s">
        <v>131</v>
      </c>
      <c r="C103" s="358" t="s">
        <v>1861</v>
      </c>
      <c r="D103" s="311" t="str">
        <f t="shared" si="1"/>
        <v>Date:</v>
      </c>
    </row>
    <row r="104" spans="2:4" ht="26.25" customHeight="1">
      <c r="B104" s="311" t="s">
        <v>1922</v>
      </c>
      <c r="C104" s="358" t="s">
        <v>1923</v>
      </c>
      <c r="D104" s="311" t="str">
        <f t="shared" si="1"/>
        <v>Certificate of the Auditor General for Wales</v>
      </c>
    </row>
    <row r="105" spans="2:4" ht="18" customHeight="1">
      <c r="B105" s="311" t="s">
        <v>257</v>
      </c>
      <c r="C105" s="358" t="s">
        <v>1867</v>
      </c>
      <c r="D105" s="311" t="str">
        <f t="shared" si="1"/>
        <v>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row>
    <row r="106" spans="2:4" ht="99" customHeight="1">
      <c r="B106" s="311" t="s">
        <v>258</v>
      </c>
      <c r="C106" s="358" t="s">
        <v>1926</v>
      </c>
      <c r="D106" s="311" t="str">
        <f t="shared" si="1"/>
        <v>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row>
    <row r="107" spans="2:4" ht="18" customHeight="1">
      <c r="B107" s="311" t="s">
        <v>1924</v>
      </c>
      <c r="C107" s="358" t="s">
        <v>1925</v>
      </c>
      <c r="D107" s="311" t="str">
        <f t="shared" si="1"/>
        <v>(Except for the matters raised in the attached qualification letter dated_______________________)*</v>
      </c>
    </row>
    <row r="108" spans="2:4" ht="18" customHeight="1">
      <c r="B108" s="311" t="s">
        <v>211</v>
      </c>
      <c r="C108" s="358" t="s">
        <v>1866</v>
      </c>
      <c r="D108" s="311" t="str">
        <f t="shared" si="1"/>
        <v>I / we have concluded that nothing has come to our attention to indicate that the claim or return:</v>
      </c>
    </row>
    <row r="109" spans="2:4" ht="18" customHeight="1">
      <c r="B109" s="311" t="s">
        <v>209</v>
      </c>
      <c r="C109" s="358" t="s">
        <v>1865</v>
      </c>
      <c r="D109" s="311" t="str">
        <f t="shared" si="1"/>
        <v>     - is not fairly stated; and</v>
      </c>
    </row>
    <row r="110" spans="2:4" ht="18" customHeight="1">
      <c r="B110" s="311" t="s">
        <v>208</v>
      </c>
      <c r="C110" s="358" t="s">
        <v>1864</v>
      </c>
      <c r="D110" s="311" t="str">
        <f t="shared" si="1"/>
        <v>     - is not in accordance with the relevant terms and conditions.</v>
      </c>
    </row>
    <row r="111" spans="2:4" ht="18" customHeight="1">
      <c r="B111" s="311" t="s">
        <v>212</v>
      </c>
      <c r="C111" s="358" t="s">
        <v>1863</v>
      </c>
      <c r="D111" s="311" t="str">
        <f t="shared" si="1"/>
        <v>Signature:</v>
      </c>
    </row>
    <row r="112" spans="2:4" ht="18" customHeight="1">
      <c r="B112" s="311" t="s">
        <v>213</v>
      </c>
      <c r="C112" s="358" t="s">
        <v>1862</v>
      </c>
      <c r="D112" s="311" t="str">
        <f t="shared" si="1"/>
        <v>Name (block capitals):</v>
      </c>
    </row>
    <row r="113" spans="2:4" ht="18" customHeight="1">
      <c r="B113" s="311" t="s">
        <v>0</v>
      </c>
      <c r="C113" s="358" t="s">
        <v>1862</v>
      </c>
      <c r="D113" s="311" t="str">
        <f t="shared" si="1"/>
        <v>(on behalf of the Auditor General for Wales) *</v>
      </c>
    </row>
    <row r="114" spans="2:4" ht="18" customHeight="1">
      <c r="B114" s="311" t="s">
        <v>131</v>
      </c>
      <c r="C114" s="358" t="s">
        <v>1861</v>
      </c>
      <c r="D114" s="311" t="str">
        <f t="shared" si="1"/>
        <v>Date:</v>
      </c>
    </row>
    <row r="115" spans="2:4" ht="18" customHeight="1">
      <c r="B115" s="311" t="s">
        <v>210</v>
      </c>
      <c r="C115" s="358" t="s">
        <v>1921</v>
      </c>
      <c r="D115" s="311" t="str">
        <f t="shared" si="1"/>
        <v>*Delete as necessary</v>
      </c>
    </row>
    <row r="116" spans="1:4" ht="18" customHeight="1">
      <c r="A116" s="103" t="s">
        <v>196</v>
      </c>
      <c r="B116" s="311" t="s">
        <v>133</v>
      </c>
      <c r="C116" s="375" t="s">
        <v>1915</v>
      </c>
      <c r="D116" s="311" t="str">
        <f t="shared" si="1"/>
        <v>Validation checks</v>
      </c>
    </row>
    <row r="117" spans="2:4" ht="18" customHeight="1">
      <c r="B117" s="311" t="s">
        <v>135</v>
      </c>
      <c r="C117" s="375" t="s">
        <v>1914</v>
      </c>
      <c r="D117" s="311" t="str">
        <f t="shared" si="1"/>
        <v>If the blue boxes are empty then your form has passed our validation checks.</v>
      </c>
    </row>
    <row r="118" spans="3:4" ht="18" customHeight="1">
      <c r="C118" s="375"/>
      <c r="D118" s="311">
        <f t="shared" si="1"/>
        <v>0</v>
      </c>
    </row>
    <row r="119" spans="2:4" ht="18" customHeight="1">
      <c r="B119" s="311" t="s">
        <v>302</v>
      </c>
      <c r="C119" s="375" t="s">
        <v>1913</v>
      </c>
      <c r="D119" s="311" t="str">
        <f t="shared" si="1"/>
        <v>Any large % changes in reliefs between NDR3 and NDR1 need to be explained in the relevant boxes next to the test.</v>
      </c>
    </row>
    <row r="120" spans="2:4" ht="18" customHeight="1">
      <c r="B120" s="311" t="s">
        <v>136</v>
      </c>
      <c r="C120" s="375" t="s">
        <v>1912</v>
      </c>
      <c r="D120" s="311" t="str">
        <f t="shared" si="1"/>
        <v>If you see the message  #DIV/0!  in any blue box please provide an explanation </v>
      </c>
    </row>
    <row r="121" spans="2:4" ht="18" customHeight="1">
      <c r="B121" s="311" t="s">
        <v>1927</v>
      </c>
      <c r="C121" s="375" t="s">
        <v>1928</v>
      </c>
      <c r="D121" s="311" t="str">
        <f t="shared" si="1"/>
        <v>(#DIV/0! means that there was no estimate on your NDR1 but there is a figure on your NDR3)  </v>
      </c>
    </row>
    <row r="122" spans="3:4" ht="18" customHeight="1">
      <c r="C122" s="375"/>
      <c r="D122" s="311">
        <f t="shared" si="1"/>
        <v>0</v>
      </c>
    </row>
    <row r="123" spans="3:4" ht="18" customHeight="1">
      <c r="C123" s="375"/>
      <c r="D123" s="311">
        <f t="shared" si="1"/>
        <v>0</v>
      </c>
    </row>
    <row r="124" spans="2:4" ht="18" customHeight="1">
      <c r="B124" s="311" t="s">
        <v>159</v>
      </c>
      <c r="C124" s="375" t="s">
        <v>1911</v>
      </c>
      <c r="D124" s="311" t="str">
        <f t="shared" si="1"/>
        <v>Part 2</v>
      </c>
    </row>
    <row r="125" spans="3:4" ht="18" customHeight="1">
      <c r="C125" s="375"/>
      <c r="D125" s="311">
        <f t="shared" si="1"/>
        <v>0</v>
      </c>
    </row>
    <row r="126" spans="2:4" ht="18" customHeight="1">
      <c r="B126" s="311" t="s">
        <v>162</v>
      </c>
      <c r="C126" s="375" t="s">
        <v>1910</v>
      </c>
      <c r="D126" s="311" t="str">
        <f t="shared" si="1"/>
        <v>DISCRETIONARY RELIEF</v>
      </c>
    </row>
    <row r="127" spans="3:4" ht="18" customHeight="1">
      <c r="C127" s="375"/>
      <c r="D127" s="311">
        <f t="shared" si="1"/>
        <v>0</v>
      </c>
    </row>
    <row r="128" spans="2:4" ht="18" customHeight="1">
      <c r="B128" s="311" t="s">
        <v>169</v>
      </c>
      <c r="C128" s="375" t="s">
        <v>1909</v>
      </c>
      <c r="D128" s="311" t="str">
        <f t="shared" si="1"/>
        <v>Test 1:  Compares Discretionary relief for Charities on NDR3 with NDR1 line 11</v>
      </c>
    </row>
    <row r="129" spans="2:4" ht="18" customHeight="1">
      <c r="B129" s="311" t="s">
        <v>139</v>
      </c>
      <c r="C129" s="375" t="s">
        <v>1905</v>
      </c>
      <c r="D129" s="311" t="str">
        <f t="shared" si="1"/>
        <v>(tolerance plus or minus 50%)</v>
      </c>
    </row>
    <row r="130" spans="2:4" ht="18" customHeight="1">
      <c r="B130" s="311" t="s">
        <v>146</v>
      </c>
      <c r="C130" s="375" t="s">
        <v>1908</v>
      </c>
      <c r="D130" s="311" t="str">
        <f t="shared" si="1"/>
        <v>Line 17</v>
      </c>
    </row>
    <row r="131" spans="2:4" ht="18" customHeight="1">
      <c r="B131" s="311" t="str">
        <f>"NDR1, "&amp;Year&amp;", line 11"</f>
        <v>NDR1, 2020-21, line 11</v>
      </c>
      <c r="C131" s="375" t="str">
        <f>"NDR1, "&amp;Year&amp;", llinell 11"</f>
        <v>NDR1, 2020-21, llinell 11</v>
      </c>
      <c r="D131" s="311" t="str">
        <f aca="true" t="shared" si="2" ref="D131:D194">IF(Lang="Eng",B131,IF(Lang="Cym",C131,""))</f>
        <v>NDR1, 2020-21, line 11</v>
      </c>
    </row>
    <row r="132" spans="2:4" ht="18" customHeight="1">
      <c r="B132" s="311" t="s">
        <v>72</v>
      </c>
      <c r="C132" s="375" t="s">
        <v>1907</v>
      </c>
      <c r="D132" s="311" t="str">
        <f t="shared" si="2"/>
        <v>If the actual difference is less than £10,000  - then go to the next test </v>
      </c>
    </row>
    <row r="133" spans="3:4" ht="18" customHeight="1">
      <c r="C133" s="375"/>
      <c r="D133" s="311">
        <f t="shared" si="2"/>
        <v>0</v>
      </c>
    </row>
    <row r="134" spans="2:4" ht="18" customHeight="1">
      <c r="B134" s="311" t="s">
        <v>141</v>
      </c>
      <c r="C134" s="375" t="s">
        <v>1871</v>
      </c>
      <c r="D134" s="311" t="str">
        <f t="shared" si="2"/>
        <v>If the blue box contains an X</v>
      </c>
    </row>
    <row r="135" spans="2:4" ht="18" customHeight="1">
      <c r="B135" s="311" t="s">
        <v>134</v>
      </c>
      <c r="C135" s="375" t="s">
        <v>1876</v>
      </c>
      <c r="D135" s="311" t="str">
        <f t="shared" si="2"/>
        <v>please explain the reason for the change in the box on the right</v>
      </c>
    </row>
    <row r="136" spans="3:4" ht="18" customHeight="1">
      <c r="C136" s="375"/>
      <c r="D136" s="311">
        <f t="shared" si="2"/>
        <v>0</v>
      </c>
    </row>
    <row r="137" spans="2:4" ht="18" customHeight="1">
      <c r="B137" s="311" t="s">
        <v>170</v>
      </c>
      <c r="C137" s="375" t="s">
        <v>1906</v>
      </c>
      <c r="D137" s="311" t="str">
        <f t="shared" si="2"/>
        <v>Test 2:  Compares Discretionary Relief for non-profit making bodies on NDR3 with NDR1 line 13</v>
      </c>
    </row>
    <row r="138" spans="2:4" ht="18" customHeight="1">
      <c r="B138" s="311" t="s">
        <v>139</v>
      </c>
      <c r="C138" s="375" t="s">
        <v>1905</v>
      </c>
      <c r="D138" s="311" t="str">
        <f t="shared" si="2"/>
        <v>(tolerance plus or minus 50%)</v>
      </c>
    </row>
    <row r="139" spans="2:4" ht="18" customHeight="1">
      <c r="B139" s="311" t="s">
        <v>147</v>
      </c>
      <c r="C139" s="375" t="s">
        <v>1904</v>
      </c>
      <c r="D139" s="311" t="str">
        <f t="shared" si="2"/>
        <v>Line 18</v>
      </c>
    </row>
    <row r="140" spans="2:4" ht="18" customHeight="1">
      <c r="B140" s="311" t="str">
        <f>"NDR1, "&amp;Year&amp;", line 13"</f>
        <v>NDR1, 2020-21, line 13</v>
      </c>
      <c r="C140" s="375" t="str">
        <f>"NDR1, "&amp;Year&amp;", llinell 13"</f>
        <v>NDR1, 2020-21, llinell 13</v>
      </c>
      <c r="D140" s="311" t="str">
        <f t="shared" si="2"/>
        <v>NDR1, 2020-21, line 13</v>
      </c>
    </row>
    <row r="141" spans="2:4" ht="18" customHeight="1">
      <c r="B141" s="311" t="s">
        <v>72</v>
      </c>
      <c r="C141" s="375" t="s">
        <v>1903</v>
      </c>
      <c r="D141" s="311" t="str">
        <f t="shared" si="2"/>
        <v>If the actual difference is less than £10,000  - then go to the next test </v>
      </c>
    </row>
    <row r="142" spans="2:4" ht="18" customHeight="1">
      <c r="B142" s="311" t="s">
        <v>141</v>
      </c>
      <c r="C142" s="375" t="s">
        <v>1871</v>
      </c>
      <c r="D142" s="311" t="str">
        <f t="shared" si="2"/>
        <v>If the blue box contains an X</v>
      </c>
    </row>
    <row r="143" spans="2:4" ht="18" customHeight="1">
      <c r="B143" s="311" t="s">
        <v>134</v>
      </c>
      <c r="C143" s="375" t="s">
        <v>1876</v>
      </c>
      <c r="D143" s="311" t="str">
        <f t="shared" si="2"/>
        <v>please explain the reason for the change in the box on the right</v>
      </c>
    </row>
    <row r="144" spans="3:4" ht="18" customHeight="1">
      <c r="C144" s="375"/>
      <c r="D144" s="311">
        <f t="shared" si="2"/>
        <v>0</v>
      </c>
    </row>
    <row r="145" spans="2:4" ht="18" customHeight="1">
      <c r="B145" s="311" t="s">
        <v>163</v>
      </c>
      <c r="C145" s="375" t="s">
        <v>1902</v>
      </c>
      <c r="D145" s="311" t="str">
        <f t="shared" si="2"/>
        <v>LOSSES IN COLLECTION</v>
      </c>
    </row>
    <row r="146" spans="3:4" ht="18" customHeight="1">
      <c r="C146" s="375"/>
      <c r="D146" s="311">
        <f t="shared" si="2"/>
        <v>0</v>
      </c>
    </row>
    <row r="147" spans="2:4" ht="18" customHeight="1">
      <c r="B147" s="311" t="s">
        <v>157</v>
      </c>
      <c r="C147" s="375" t="s">
        <v>1901</v>
      </c>
      <c r="D147" s="311" t="str">
        <f t="shared" si="2"/>
        <v>Test 3:  Measure of the proportion of losses in collection to net yield  (tolerance 6%)</v>
      </c>
    </row>
    <row r="148" spans="2:4" ht="18" customHeight="1">
      <c r="B148" s="311" t="s">
        <v>149</v>
      </c>
      <c r="C148" s="375" t="s">
        <v>1900</v>
      </c>
      <c r="D148" s="311" t="str">
        <f t="shared" si="2"/>
        <v>Line 25, Losses in collection</v>
      </c>
    </row>
    <row r="149" spans="2:4" ht="18" customHeight="1">
      <c r="B149" s="311" t="s">
        <v>148</v>
      </c>
      <c r="C149" s="375" t="s">
        <v>1896</v>
      </c>
      <c r="D149" s="311" t="str">
        <f t="shared" si="2"/>
        <v>Line 23, Net Yield</v>
      </c>
    </row>
    <row r="150" spans="2:4" ht="18" customHeight="1">
      <c r="B150" s="311" t="s">
        <v>141</v>
      </c>
      <c r="C150" s="375" t="s">
        <v>1871</v>
      </c>
      <c r="D150" s="311" t="str">
        <f t="shared" si="2"/>
        <v>If the blue box contains an X</v>
      </c>
    </row>
    <row r="151" spans="2:4" ht="18" customHeight="1">
      <c r="B151" s="311" t="s">
        <v>134</v>
      </c>
      <c r="C151" s="375" t="s">
        <v>1876</v>
      </c>
      <c r="D151" s="311" t="str">
        <f t="shared" si="2"/>
        <v>please explain the reason for the change in the box on the right</v>
      </c>
    </row>
    <row r="152" spans="3:4" ht="18" customHeight="1">
      <c r="C152" s="375"/>
      <c r="D152" s="311">
        <f t="shared" si="2"/>
        <v>0</v>
      </c>
    </row>
    <row r="153" spans="2:4" ht="18" customHeight="1">
      <c r="B153" s="311" t="s">
        <v>166</v>
      </c>
      <c r="C153" s="375" t="s">
        <v>1899</v>
      </c>
      <c r="D153" s="311" t="str">
        <f t="shared" si="2"/>
        <v>REFUND OF OVERPAYMENTS</v>
      </c>
    </row>
    <row r="154" spans="3:4" ht="18" customHeight="1">
      <c r="C154" s="375"/>
      <c r="D154" s="311">
        <f t="shared" si="2"/>
        <v>0</v>
      </c>
    </row>
    <row r="155" spans="2:4" ht="18" customHeight="1">
      <c r="B155" s="311" t="s">
        <v>158</v>
      </c>
      <c r="C155" s="375" t="s">
        <v>1898</v>
      </c>
      <c r="D155" s="311" t="str">
        <f t="shared" si="2"/>
        <v>Test 4:  Measure of the proportion of refund of overpayments to net yield  (tolerance 2%)</v>
      </c>
    </row>
    <row r="156" spans="2:4" ht="18" customHeight="1">
      <c r="B156" s="311" t="s">
        <v>150</v>
      </c>
      <c r="C156" s="375" t="s">
        <v>1897</v>
      </c>
      <c r="D156" s="311" t="str">
        <f t="shared" si="2"/>
        <v>Line 26, Refund of overpayments</v>
      </c>
    </row>
    <row r="157" spans="2:4" ht="18" customHeight="1">
      <c r="B157" s="311" t="s">
        <v>148</v>
      </c>
      <c r="C157" s="375" t="s">
        <v>1896</v>
      </c>
      <c r="D157" s="311" t="str">
        <f t="shared" si="2"/>
        <v>Line 23, Net Yield</v>
      </c>
    </row>
    <row r="158" spans="2:4" ht="18" customHeight="1">
      <c r="B158" s="311" t="s">
        <v>141</v>
      </c>
      <c r="C158" s="375" t="s">
        <v>1871</v>
      </c>
      <c r="D158" s="311" t="str">
        <f t="shared" si="2"/>
        <v>If the blue box contains an X</v>
      </c>
    </row>
    <row r="159" spans="2:4" ht="18" customHeight="1">
      <c r="B159" s="311" t="s">
        <v>134</v>
      </c>
      <c r="C159" s="375" t="s">
        <v>1876</v>
      </c>
      <c r="D159" s="311" t="str">
        <f t="shared" si="2"/>
        <v>please explain the reason for the change in the box on the right</v>
      </c>
    </row>
    <row r="160" spans="3:4" ht="18" customHeight="1">
      <c r="C160" s="375"/>
      <c r="D160" s="311">
        <f t="shared" si="2"/>
        <v>0</v>
      </c>
    </row>
    <row r="161" spans="2:4" ht="18" customHeight="1">
      <c r="B161" s="311" t="s">
        <v>160</v>
      </c>
      <c r="C161" s="375" t="s">
        <v>1895</v>
      </c>
      <c r="D161" s="311" t="str">
        <f t="shared" si="2"/>
        <v>Part 1</v>
      </c>
    </row>
    <row r="162" spans="3:4" ht="18" customHeight="1">
      <c r="C162" s="375"/>
      <c r="D162" s="311">
        <f t="shared" si="2"/>
        <v>0</v>
      </c>
    </row>
    <row r="163" spans="2:4" ht="18" customHeight="1">
      <c r="B163" s="311" t="s">
        <v>164</v>
      </c>
      <c r="C163" s="375" t="s">
        <v>1894</v>
      </c>
      <c r="D163" s="311" t="str">
        <f t="shared" si="2"/>
        <v>GROSS RATES PAYABLE</v>
      </c>
    </row>
    <row r="164" spans="3:4" ht="18" customHeight="1">
      <c r="C164" s="375"/>
      <c r="D164" s="311">
        <f t="shared" si="2"/>
        <v>0</v>
      </c>
    </row>
    <row r="165" spans="2:4" ht="39" customHeight="1">
      <c r="B165" s="311" t="str">
        <f>"Test 5:  Compares Gross Rates Payable with the RV given on NDR1 "&amp;Year&amp;" multiplied by the "&amp;Year_Less_1&amp;" multiplier"</f>
        <v>Test 5:  Compares Gross Rates Payable with the RV given on NDR1 2020-21 multiplied by the 2019-20 multiplier</v>
      </c>
      <c r="C165" s="375" t="str">
        <f>"Prawf 5:  Mae'n cymharu Ardrethi Gros sy'n Daladwy â'r Gwerth Ardrethol a nodir ar NDR1 "&amp;Year&amp;" wedi'i luosi â lluosydd "&amp;Year_Less_1</f>
        <v>Prawf 5:  Mae'n cymharu Ardrethi Gros sy'n Daladwy â'r Gwerth Ardrethol a nodir ar NDR1 2020-21 wedi'i luosi â lluosydd 2019-20</v>
      </c>
      <c r="D165" s="311" t="str">
        <f t="shared" si="2"/>
        <v>Test 5:  Compares Gross Rates Payable with the RV given on NDR1 2020-21 multiplied by the 2019-20 multiplier</v>
      </c>
    </row>
    <row r="166" spans="2:4" ht="18" customHeight="1">
      <c r="B166" s="311" t="s">
        <v>140</v>
      </c>
      <c r="C166" s="375" t="s">
        <v>1879</v>
      </c>
      <c r="D166" s="311" t="str">
        <f t="shared" si="2"/>
        <v>(tolerance plus or minus 20%)</v>
      </c>
    </row>
    <row r="167" spans="2:4" ht="18" customHeight="1">
      <c r="B167" s="311" t="s">
        <v>151</v>
      </c>
      <c r="C167" s="375" t="s">
        <v>1893</v>
      </c>
      <c r="D167" s="311" t="str">
        <f t="shared" si="2"/>
        <v>Line 1, Gross Rates Payable</v>
      </c>
    </row>
    <row r="168" spans="2:4" ht="18" customHeight="1">
      <c r="B168" s="311" t="str">
        <f>"NDR1 "&amp;Year&amp;", line 2, Rateable Value *"</f>
        <v>NDR1 2020-21, line 2, Rateable Value *</v>
      </c>
      <c r="C168" s="375" t="str">
        <f>"NDR1 "&amp;Year&amp;", llinell 2, Gwerth Ardrethol *"</f>
        <v>NDR1 2020-21, llinell 2, Gwerth Ardrethol *</v>
      </c>
      <c r="D168" s="311" t="str">
        <f t="shared" si="2"/>
        <v>NDR1 2020-21, line 2, Rateable Value *</v>
      </c>
    </row>
    <row r="169" spans="2:4" ht="18" customHeight="1">
      <c r="B169" s="311" t="s">
        <v>141</v>
      </c>
      <c r="C169" s="375" t="s">
        <v>1871</v>
      </c>
      <c r="D169" s="311" t="str">
        <f t="shared" si="2"/>
        <v>If the blue box contains an X</v>
      </c>
    </row>
    <row r="170" spans="2:4" ht="18" customHeight="1">
      <c r="B170" s="311" t="s">
        <v>134</v>
      </c>
      <c r="C170" s="375" t="s">
        <v>1876</v>
      </c>
      <c r="D170" s="311" t="str">
        <f t="shared" si="2"/>
        <v>please explain the reason for the change in the box on the right</v>
      </c>
    </row>
    <row r="171" spans="3:4" ht="18" customHeight="1">
      <c r="C171" s="375"/>
      <c r="D171" s="311">
        <f t="shared" si="2"/>
        <v>0</v>
      </c>
    </row>
    <row r="172" spans="2:4" ht="18" customHeight="1">
      <c r="B172" s="311" t="s">
        <v>165</v>
      </c>
      <c r="C172" s="375" t="s">
        <v>1892</v>
      </c>
      <c r="D172" s="311" t="str">
        <f t="shared" si="2"/>
        <v>MANDATORY RELIEFS</v>
      </c>
    </row>
    <row r="173" spans="3:4" ht="18" customHeight="1">
      <c r="C173" s="375"/>
      <c r="D173" s="311">
        <f t="shared" si="2"/>
        <v>0</v>
      </c>
    </row>
    <row r="174" spans="2:4" ht="18" customHeight="1">
      <c r="B174" s="311" t="s">
        <v>273</v>
      </c>
      <c r="C174" s="375" t="s">
        <v>1891</v>
      </c>
      <c r="D174" s="311" t="str">
        <f t="shared" si="2"/>
        <v>Test 6:  Compares reductions under s43(5)(6)(a) (charitable occupation), NDR3 with NDR1</v>
      </c>
    </row>
    <row r="175" spans="2:4" ht="18" customHeight="1">
      <c r="B175" s="311" t="s">
        <v>140</v>
      </c>
      <c r="C175" s="375" t="s">
        <v>1879</v>
      </c>
      <c r="D175" s="311" t="str">
        <f t="shared" si="2"/>
        <v>(tolerance plus or minus 20%)</v>
      </c>
    </row>
    <row r="176" spans="2:4" ht="18" customHeight="1">
      <c r="B176" s="311" t="s">
        <v>152</v>
      </c>
      <c r="C176" s="375" t="s">
        <v>1890</v>
      </c>
      <c r="D176" s="311" t="str">
        <f t="shared" si="2"/>
        <v>Line 5</v>
      </c>
    </row>
    <row r="177" spans="2:4" ht="18" customHeight="1">
      <c r="B177" s="311" t="str">
        <f>"NDR1, "&amp;Year&amp;", line 4 or NDR2, line 9"</f>
        <v>NDR1, 2020-21, line 4 or NDR2, line 9</v>
      </c>
      <c r="C177" s="375" t="str">
        <f>"NDR1, "&amp;Year&amp;", llinell 4 or NDR2, llinell 9"</f>
        <v>NDR1, 2020-21, llinell 4 or NDR2, llinell 9</v>
      </c>
      <c r="D177" s="311" t="str">
        <f t="shared" si="2"/>
        <v>NDR1, 2020-21, line 4 or NDR2, line 9</v>
      </c>
    </row>
    <row r="178" spans="2:4" ht="18" customHeight="1">
      <c r="B178" s="311" t="s">
        <v>73</v>
      </c>
      <c r="C178" s="375" t="s">
        <v>1883</v>
      </c>
      <c r="D178" s="311" t="str">
        <f t="shared" si="2"/>
        <v>If the actual difference is less than £1,000  - then go to the next test </v>
      </c>
    </row>
    <row r="179" spans="2:4" ht="18" customHeight="1">
      <c r="B179" s="311" t="s">
        <v>141</v>
      </c>
      <c r="C179" s="375" t="s">
        <v>1871</v>
      </c>
      <c r="D179" s="311" t="str">
        <f t="shared" si="2"/>
        <v>If the blue box contains an X</v>
      </c>
    </row>
    <row r="180" spans="2:4" ht="18" customHeight="1">
      <c r="B180" s="311" t="s">
        <v>134</v>
      </c>
      <c r="C180" s="375" t="s">
        <v>1889</v>
      </c>
      <c r="D180" s="311" t="str">
        <f t="shared" si="2"/>
        <v>please explain the reason for the change in the box on the right</v>
      </c>
    </row>
    <row r="181" spans="3:4" ht="18" customHeight="1">
      <c r="C181" s="375"/>
      <c r="D181" s="311">
        <f t="shared" si="2"/>
        <v>0</v>
      </c>
    </row>
    <row r="182" spans="2:4" ht="18" customHeight="1">
      <c r="B182" s="311" t="s">
        <v>270</v>
      </c>
      <c r="C182" s="375" t="s">
        <v>1888</v>
      </c>
      <c r="D182" s="311" t="str">
        <f t="shared" si="2"/>
        <v>Test 7:  Compares reductions under s43(5)(6b) (community amateur sports clubs)  NDR3 with NDR1</v>
      </c>
    </row>
    <row r="183" spans="2:4" ht="18" customHeight="1">
      <c r="B183" s="311" t="s">
        <v>140</v>
      </c>
      <c r="C183" s="375" t="s">
        <v>1879</v>
      </c>
      <c r="D183" s="311" t="str">
        <f t="shared" si="2"/>
        <v>(tolerance plus or minus 20%)</v>
      </c>
    </row>
    <row r="184" spans="2:4" ht="18" customHeight="1">
      <c r="B184" s="311" t="s">
        <v>156</v>
      </c>
      <c r="C184" s="375" t="s">
        <v>1887</v>
      </c>
      <c r="D184" s="311" t="str">
        <f t="shared" si="2"/>
        <v>Line 6.5</v>
      </c>
    </row>
    <row r="185" spans="2:4" ht="18" customHeight="1">
      <c r="B185" s="311" t="str">
        <f>"NDR1, "&amp;Year&amp;" line 5"</f>
        <v>NDR1, 2020-21 line 5</v>
      </c>
      <c r="C185" s="375" t="str">
        <f>"NDR1, "&amp;Year&amp;", llinell 5"</f>
        <v>NDR1, 2020-21, llinell 5</v>
      </c>
      <c r="D185" s="311" t="str">
        <f t="shared" si="2"/>
        <v>NDR1, 2020-21 line 5</v>
      </c>
    </row>
    <row r="186" spans="2:4" ht="18" customHeight="1">
      <c r="B186" s="311" t="s">
        <v>73</v>
      </c>
      <c r="C186" s="375" t="s">
        <v>1883</v>
      </c>
      <c r="D186" s="311" t="str">
        <f t="shared" si="2"/>
        <v>If the actual difference is less than £1,000  - then go to the next test </v>
      </c>
    </row>
    <row r="187" spans="2:4" ht="18" customHeight="1">
      <c r="B187" s="311" t="s">
        <v>141</v>
      </c>
      <c r="C187" s="375" t="s">
        <v>1871</v>
      </c>
      <c r="D187" s="311" t="str">
        <f t="shared" si="2"/>
        <v>If the blue box contains an X</v>
      </c>
    </row>
    <row r="188" spans="2:4" ht="18" customHeight="1">
      <c r="B188" s="311" t="s">
        <v>134</v>
      </c>
      <c r="C188" s="375" t="s">
        <v>1876</v>
      </c>
      <c r="D188" s="311" t="str">
        <f t="shared" si="2"/>
        <v>please explain the reason for the change in the box on the right</v>
      </c>
    </row>
    <row r="189" spans="3:4" ht="18" customHeight="1">
      <c r="C189" s="375"/>
      <c r="D189" s="311">
        <f t="shared" si="2"/>
        <v>0</v>
      </c>
    </row>
    <row r="190" spans="2:4" ht="18" customHeight="1">
      <c r="B190" s="311" t="s">
        <v>274</v>
      </c>
      <c r="C190" s="375" t="s">
        <v>1886</v>
      </c>
      <c r="D190" s="311" t="str">
        <f t="shared" si="2"/>
        <v>Test 8:  Compares reductions under s43(6a) (rural businesses)  NDR3 with NDR1</v>
      </c>
    </row>
    <row r="191" spans="2:4" ht="18" customHeight="1">
      <c r="B191" s="311" t="s">
        <v>140</v>
      </c>
      <c r="C191" s="375" t="s">
        <v>1885</v>
      </c>
      <c r="D191" s="311" t="str">
        <f t="shared" si="2"/>
        <v>(tolerance plus or minus 20%)</v>
      </c>
    </row>
    <row r="192" spans="2:4" ht="18" customHeight="1">
      <c r="B192" s="311" t="s">
        <v>192</v>
      </c>
      <c r="C192" s="375" t="s">
        <v>1884</v>
      </c>
      <c r="D192" s="311" t="str">
        <f t="shared" si="2"/>
        <v>Line 8.5 plus 8.6</v>
      </c>
    </row>
    <row r="193" spans="2:4" ht="18" customHeight="1">
      <c r="B193" s="311" t="str">
        <f>"NDR1, "&amp;Year&amp;" line 6.1 plus 6.2"</f>
        <v>NDR1, 2020-21 line 6.1 plus 6.2</v>
      </c>
      <c r="C193" s="375" t="str">
        <f>"NDR1, "&amp;Year&amp;" llinell 6.1 plws 6.2"</f>
        <v>NDR1, 2020-21 llinell 6.1 plws 6.2</v>
      </c>
      <c r="D193" s="311" t="str">
        <f t="shared" si="2"/>
        <v>NDR1, 2020-21 line 6.1 plus 6.2</v>
      </c>
    </row>
    <row r="194" spans="2:4" ht="18" customHeight="1">
      <c r="B194" s="311" t="s">
        <v>73</v>
      </c>
      <c r="C194" s="375" t="s">
        <v>1883</v>
      </c>
      <c r="D194" s="311" t="str">
        <f t="shared" si="2"/>
        <v>If the actual difference is less than £1,000  - then go to the next test </v>
      </c>
    </row>
    <row r="195" spans="2:4" ht="18" customHeight="1">
      <c r="B195" s="311" t="s">
        <v>141</v>
      </c>
      <c r="C195" s="375" t="s">
        <v>141</v>
      </c>
      <c r="D195" s="311" t="str">
        <f aca="true" t="shared" si="3" ref="D195:D223">IF(Lang="Eng",B195,IF(Lang="Cym",C195,""))</f>
        <v>If the blue box contains an X</v>
      </c>
    </row>
    <row r="196" spans="2:4" ht="18" customHeight="1">
      <c r="B196" s="311" t="s">
        <v>134</v>
      </c>
      <c r="C196" s="375" t="s">
        <v>1876</v>
      </c>
      <c r="D196" s="311" t="str">
        <f t="shared" si="3"/>
        <v>please explain the reason for the change in the box on the right</v>
      </c>
    </row>
    <row r="197" spans="3:4" ht="18" customHeight="1">
      <c r="C197" s="375"/>
      <c r="D197" s="311">
        <f t="shared" si="3"/>
        <v>0</v>
      </c>
    </row>
    <row r="198" spans="2:4" ht="18" customHeight="1">
      <c r="B198" s="311" t="s">
        <v>271</v>
      </c>
      <c r="C198" s="375" t="s">
        <v>1882</v>
      </c>
      <c r="D198" s="311" t="str">
        <f t="shared" si="3"/>
        <v>Test 9:  Compares reductions under s44a (Partly occupied premises) NDR3 and NDR1</v>
      </c>
    </row>
    <row r="199" spans="2:4" ht="18" customHeight="1">
      <c r="B199" s="311" t="s">
        <v>140</v>
      </c>
      <c r="C199" s="375" t="s">
        <v>1879</v>
      </c>
      <c r="D199" s="311" t="str">
        <f t="shared" si="3"/>
        <v>(tolerance plus or minus 20%)</v>
      </c>
    </row>
    <row r="200" spans="2:4" ht="18" customHeight="1">
      <c r="B200" s="311" t="s">
        <v>154</v>
      </c>
      <c r="C200" s="375" t="s">
        <v>1881</v>
      </c>
      <c r="D200" s="311" t="str">
        <f t="shared" si="3"/>
        <v>Line 9, in respect of current year</v>
      </c>
    </row>
    <row r="201" spans="2:4" ht="18" customHeight="1">
      <c r="B201" s="311" t="str">
        <f>"NDR1, "&amp;Year&amp;" line 7"</f>
        <v>NDR1, 2020-21 line 7</v>
      </c>
      <c r="C201" s="375" t="str">
        <f>"NDR1, "&amp;Year&amp;", llinell 7"</f>
        <v>NDR1, 2020-21, llinell 7</v>
      </c>
      <c r="D201" s="311" t="str">
        <f t="shared" si="3"/>
        <v>NDR1, 2020-21 line 7</v>
      </c>
    </row>
    <row r="202" spans="2:4" ht="18" customHeight="1">
      <c r="B202" s="311" t="s">
        <v>74</v>
      </c>
      <c r="C202" s="375" t="s">
        <v>1877</v>
      </c>
      <c r="D202" s="311" t="str">
        <f t="shared" si="3"/>
        <v>If the actual difference is less than £25,000  - then go to the next test </v>
      </c>
    </row>
    <row r="203" spans="2:4" ht="18" customHeight="1">
      <c r="B203" s="311" t="s">
        <v>141</v>
      </c>
      <c r="C203" s="375" t="s">
        <v>1871</v>
      </c>
      <c r="D203" s="311" t="str">
        <f t="shared" si="3"/>
        <v>If the blue box contains an X</v>
      </c>
    </row>
    <row r="204" spans="2:4" ht="18" customHeight="1">
      <c r="B204" s="311" t="s">
        <v>134</v>
      </c>
      <c r="C204" s="375" t="s">
        <v>1876</v>
      </c>
      <c r="D204" s="311" t="str">
        <f t="shared" si="3"/>
        <v>please explain the reason for the change in the box on the right</v>
      </c>
    </row>
    <row r="205" spans="3:4" ht="18" customHeight="1">
      <c r="C205" s="375"/>
      <c r="D205" s="311">
        <f t="shared" si="3"/>
        <v>0</v>
      </c>
    </row>
    <row r="206" spans="2:4" ht="18" customHeight="1">
      <c r="B206" s="311" t="s">
        <v>272</v>
      </c>
      <c r="C206" s="375" t="s">
        <v>1880</v>
      </c>
      <c r="D206" s="311" t="str">
        <f t="shared" si="3"/>
        <v>Test 10:  Compares reductions under s45 (empty premises) NDR3 and NDR1</v>
      </c>
    </row>
    <row r="207" spans="2:4" ht="18" customHeight="1">
      <c r="B207" s="311" t="s">
        <v>140</v>
      </c>
      <c r="C207" s="375" t="s">
        <v>1879</v>
      </c>
      <c r="D207" s="311" t="str">
        <f t="shared" si="3"/>
        <v>(tolerance plus or minus 20%)</v>
      </c>
    </row>
    <row r="208" spans="2:4" ht="18" customHeight="1">
      <c r="B208" s="311" t="s">
        <v>155</v>
      </c>
      <c r="C208" s="375" t="s">
        <v>1878</v>
      </c>
      <c r="D208" s="311" t="str">
        <f t="shared" si="3"/>
        <v>Line 11, in respect of current year</v>
      </c>
    </row>
    <row r="209" spans="2:4" ht="18" customHeight="1">
      <c r="B209" s="306" t="str">
        <f>"NDR1, "&amp;Year&amp;" line 8"</f>
        <v>NDR1, 2020-21 line 8</v>
      </c>
      <c r="C209" s="375" t="str">
        <f>"NDR1, "&amp;Year&amp;", llinell 8"</f>
        <v>NDR1, 2020-21, llinell 8</v>
      </c>
      <c r="D209" s="311" t="str">
        <f t="shared" si="3"/>
        <v>NDR1, 2020-21 line 8</v>
      </c>
    </row>
    <row r="210" spans="2:4" ht="18" customHeight="1">
      <c r="B210" s="311" t="s">
        <v>74</v>
      </c>
      <c r="C210" s="375" t="s">
        <v>1877</v>
      </c>
      <c r="D210" s="311" t="str">
        <f t="shared" si="3"/>
        <v>If the actual difference is less than £25,000  - then go to the next test </v>
      </c>
    </row>
    <row r="211" spans="2:4" ht="18" customHeight="1">
      <c r="B211" s="311" t="s">
        <v>141</v>
      </c>
      <c r="C211" s="375" t="s">
        <v>1871</v>
      </c>
      <c r="D211" s="311" t="str">
        <f t="shared" si="3"/>
        <v>If the blue box contains an X</v>
      </c>
    </row>
    <row r="212" spans="2:4" ht="18" customHeight="1">
      <c r="B212" s="311" t="s">
        <v>134</v>
      </c>
      <c r="C212" s="375" t="s">
        <v>1876</v>
      </c>
      <c r="D212" s="311" t="str">
        <f t="shared" si="3"/>
        <v>please explain the reason for the change in the box on the right</v>
      </c>
    </row>
    <row r="213" spans="3:4" ht="18" customHeight="1">
      <c r="C213" s="375"/>
      <c r="D213" s="311">
        <f t="shared" si="3"/>
        <v>0</v>
      </c>
    </row>
    <row r="214" spans="2:4" ht="18" customHeight="1">
      <c r="B214" s="311" t="s">
        <v>167</v>
      </c>
      <c r="C214" s="375" t="s">
        <v>1875</v>
      </c>
      <c r="D214" s="311" t="str">
        <f t="shared" si="3"/>
        <v>ARREARS</v>
      </c>
    </row>
    <row r="215" spans="3:4" ht="18" customHeight="1">
      <c r="C215" s="375"/>
      <c r="D215" s="311">
        <f t="shared" si="3"/>
        <v>0</v>
      </c>
    </row>
    <row r="216" spans="2:4" ht="18" customHeight="1">
      <c r="B216" s="311" t="s">
        <v>161</v>
      </c>
      <c r="C216" s="375" t="s">
        <v>1929</v>
      </c>
      <c r="D216" s="311" t="str">
        <f t="shared" si="3"/>
        <v>Test 11:  Check percentage increase in Estimated gross arrears of all non-domestic rates</v>
      </c>
    </row>
    <row r="217" spans="2:4" ht="18" customHeight="1">
      <c r="B217" s="311" t="str">
        <f>"31 March "&amp;LEFT(Year,4)&amp;" with 31 March "&amp;LEFT(Year_Less_1,4)</f>
        <v>31 March 2020 with 31 March 2019</v>
      </c>
      <c r="C217" s="375" t="str">
        <f>"31 Mawrth "&amp;LEFT(Year,4)&amp;" with 31 Mawrth "&amp;LEFT(Year_Less_1,4)</f>
        <v>31 Mawrth 2020 with 31 Mawrth 2019</v>
      </c>
      <c r="D217" s="311" t="str">
        <f t="shared" si="3"/>
        <v>31 March 2020 with 31 March 2019</v>
      </c>
    </row>
    <row r="218" spans="2:4" ht="18" customHeight="1">
      <c r="B218" s="311" t="s">
        <v>153</v>
      </c>
      <c r="C218" s="375" t="s">
        <v>1874</v>
      </c>
      <c r="D218" s="311" t="str">
        <f t="shared" si="3"/>
        <v>Line 14</v>
      </c>
    </row>
    <row r="219" spans="2:4" ht="18" customHeight="1">
      <c r="B219" s="311" t="str">
        <f>"NDR3, "&amp;Year_Less_1&amp;" line 14"</f>
        <v>NDR3, 2019-20 line 14</v>
      </c>
      <c r="C219" s="375" t="str">
        <f>"NDR3, "&amp;Year_Less_1&amp;" llinell 14"</f>
        <v>NDR3, 2019-20 llinell 14</v>
      </c>
      <c r="D219" s="311" t="str">
        <f t="shared" si="3"/>
        <v>NDR3, 2019-20 line 14</v>
      </c>
    </row>
    <row r="220" spans="2:4" ht="18" customHeight="1">
      <c r="B220" s="311" t="s">
        <v>137</v>
      </c>
      <c r="C220" s="375" t="s">
        <v>1872</v>
      </c>
      <c r="D220" s="311" t="str">
        <f t="shared" si="3"/>
        <v>If the difference is less £500,000 then no explanation is required</v>
      </c>
    </row>
    <row r="221" spans="2:4" ht="18" customHeight="1">
      <c r="B221" s="311" t="s">
        <v>141</v>
      </c>
      <c r="C221" s="375" t="s">
        <v>1871</v>
      </c>
      <c r="D221" s="311" t="str">
        <f t="shared" si="3"/>
        <v>If the blue box contains an X</v>
      </c>
    </row>
    <row r="222" spans="2:4" ht="18" customHeight="1">
      <c r="B222" s="311" t="s">
        <v>138</v>
      </c>
      <c r="C222" s="375" t="s">
        <v>1870</v>
      </c>
      <c r="D222" s="311" t="str">
        <f t="shared" si="3"/>
        <v>please explain the above 20% increase in arrears</v>
      </c>
    </row>
    <row r="223" spans="2:4" ht="18" customHeight="1">
      <c r="B223" s="311" t="s">
        <v>31</v>
      </c>
      <c r="C223" s="375" t="s">
        <v>1873</v>
      </c>
      <c r="D223" s="311" t="str">
        <f t="shared" si="3"/>
        <v>Reason for differences</v>
      </c>
    </row>
    <row r="224" ht="18" customHeight="1">
      <c r="D224" s="311"/>
    </row>
    <row r="225" ht="18" customHeight="1">
      <c r="D225" s="311"/>
    </row>
    <row r="226" ht="18" customHeight="1">
      <c r="D226" s="311"/>
    </row>
    <row r="227" ht="18" customHeight="1">
      <c r="D227" s="311"/>
    </row>
    <row r="228" ht="18" customHeight="1">
      <c r="D228" s="311"/>
    </row>
    <row r="229" ht="18" customHeight="1">
      <c r="D229" s="311"/>
    </row>
    <row r="230" ht="18" customHeight="1">
      <c r="D230" s="311"/>
    </row>
    <row r="231" ht="18" customHeight="1">
      <c r="D231" s="311"/>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W86"/>
  <sheetViews>
    <sheetView zoomScale="86" zoomScaleNormal="86" zoomScalePageLayoutView="0" workbookViewId="0" topLeftCell="A1">
      <selection activeCell="N12" sqref="N12"/>
    </sheetView>
  </sheetViews>
  <sheetFormatPr defaultColWidth="8.88671875" defaultRowHeight="15"/>
  <cols>
    <col min="1" max="1" width="10.5546875" style="122" customWidth="1"/>
    <col min="2" max="2" width="2.5546875" style="122" bestFit="1" customWidth="1"/>
    <col min="3" max="3" width="7.77734375" style="122" bestFit="1" customWidth="1"/>
    <col min="4" max="4" width="9.10546875" style="122" bestFit="1" customWidth="1"/>
    <col min="5" max="5" width="4.99609375" style="122" bestFit="1" customWidth="1"/>
    <col min="6" max="6" width="1.77734375" style="122" customWidth="1"/>
    <col min="7" max="7" width="4.99609375" style="122" customWidth="1"/>
    <col min="8" max="8" width="6.5546875" style="122" bestFit="1" customWidth="1"/>
    <col min="9" max="9" width="36.4453125" style="122" bestFit="1" customWidth="1"/>
    <col min="10" max="10" width="1.77734375" style="122" customWidth="1"/>
    <col min="11" max="11" width="10.3359375" style="122" customWidth="1"/>
    <col min="12" max="12" width="36.6640625" style="122" customWidth="1"/>
    <col min="13" max="13" width="16.10546875" style="122" customWidth="1"/>
    <col min="14" max="14" width="29.10546875" style="122" customWidth="1"/>
    <col min="15" max="15" width="16.5546875" style="122" customWidth="1"/>
    <col min="16" max="16" width="14.77734375" style="122" customWidth="1"/>
    <col min="17" max="17" width="13.6640625" style="122" customWidth="1"/>
    <col min="18" max="18" width="11.6640625" style="122" customWidth="1"/>
    <col min="19" max="19" width="27.3359375" style="122" customWidth="1"/>
    <col min="20" max="20" width="15.4453125" style="122" customWidth="1"/>
    <col min="21" max="21" width="13.99609375" style="122" customWidth="1"/>
    <col min="22" max="22" width="57.21484375" style="122" customWidth="1"/>
    <col min="23" max="23" width="4.88671875" style="122" customWidth="1"/>
    <col min="24" max="16384" width="8.88671875" style="122" customWidth="1"/>
  </cols>
  <sheetData>
    <row r="1" spans="1:15" ht="30" customHeight="1">
      <c r="A1" s="455" t="s">
        <v>214</v>
      </c>
      <c r="B1" s="456"/>
      <c r="C1" s="456"/>
      <c r="D1" s="456"/>
      <c r="E1" s="456"/>
      <c r="F1" s="456"/>
      <c r="G1" s="457"/>
      <c r="K1" s="123"/>
      <c r="L1" s="458" t="s">
        <v>237</v>
      </c>
      <c r="M1" s="459"/>
      <c r="N1" s="124" t="s">
        <v>215</v>
      </c>
      <c r="O1" s="125" t="s">
        <v>473</v>
      </c>
    </row>
    <row r="2" ht="12.75" customHeight="1"/>
    <row r="3" ht="15">
      <c r="F3" s="126"/>
    </row>
    <row r="4" spans="4:11" ht="15">
      <c r="D4" s="126" t="s">
        <v>70</v>
      </c>
      <c r="E4" s="126"/>
      <c r="F4" s="126"/>
      <c r="G4" s="127" t="s">
        <v>76</v>
      </c>
      <c r="K4" s="128" t="s">
        <v>235</v>
      </c>
    </row>
    <row r="5" spans="4:23" ht="15">
      <c r="D5" s="126" t="str">
        <f>LEFT(Year,4)+1&amp;RIGHT(Year,2)+1</f>
        <v>202122</v>
      </c>
      <c r="E5" s="126" t="str">
        <f>LEFT(Year,2)&amp;RIGHT(Year,2)</f>
        <v>2021</v>
      </c>
      <c r="F5" s="126"/>
      <c r="G5" s="127"/>
      <c r="K5" s="129">
        <v>1</v>
      </c>
      <c r="L5" s="129">
        <v>2</v>
      </c>
      <c r="M5" s="130">
        <v>3</v>
      </c>
      <c r="N5" s="129">
        <v>4</v>
      </c>
      <c r="O5" s="129">
        <v>5</v>
      </c>
      <c r="P5" s="130">
        <v>6</v>
      </c>
      <c r="Q5" s="129">
        <v>7</v>
      </c>
      <c r="R5" s="129">
        <v>8</v>
      </c>
      <c r="S5" s="129">
        <v>9</v>
      </c>
      <c r="T5" s="129">
        <v>10</v>
      </c>
      <c r="U5" s="129">
        <v>11</v>
      </c>
      <c r="V5" s="129">
        <v>12</v>
      </c>
      <c r="W5" s="129"/>
    </row>
    <row r="6" spans="1:22" ht="15">
      <c r="A6" s="128" t="s">
        <v>216</v>
      </c>
      <c r="B6" s="131" t="s">
        <v>217</v>
      </c>
      <c r="C6" s="307" t="s">
        <v>1932</v>
      </c>
      <c r="D6" s="151" t="str">
        <f>LEFT(Year,4)&amp;RIGHT(Year,2)</f>
        <v>202021</v>
      </c>
      <c r="E6" s="126" t="str">
        <f>LEFT(Year,4)</f>
        <v>2020</v>
      </c>
      <c r="G6" s="132" t="s">
        <v>77</v>
      </c>
      <c r="H6" s="133" t="s">
        <v>29</v>
      </c>
      <c r="I6" s="134" t="s">
        <v>30</v>
      </c>
      <c r="K6" s="332" t="s">
        <v>29</v>
      </c>
      <c r="L6" t="s">
        <v>171</v>
      </c>
      <c r="M6" t="s">
        <v>189</v>
      </c>
      <c r="N6" t="s">
        <v>172</v>
      </c>
      <c r="O6" t="s">
        <v>173</v>
      </c>
      <c r="P6" t="s">
        <v>174</v>
      </c>
      <c r="Q6" t="s">
        <v>175</v>
      </c>
      <c r="R6" t="s">
        <v>176</v>
      </c>
      <c r="S6" t="s">
        <v>177</v>
      </c>
      <c r="T6" t="s">
        <v>178</v>
      </c>
      <c r="U6" t="s">
        <v>179</v>
      </c>
      <c r="V6" t="s">
        <v>180</v>
      </c>
    </row>
    <row r="7" spans="3:22" ht="15">
      <c r="C7" s="126" t="str">
        <f>LEFT(Year,4)-1&amp;"-"&amp;RIGHT(Year,2)-1</f>
        <v>2019-20</v>
      </c>
      <c r="D7" s="126" t="str">
        <f>LEFT(Year,4)-1&amp;RIGHT(Year,2)-1</f>
        <v>201920</v>
      </c>
      <c r="E7" s="126">
        <f>LEFT(Year,4)-1</f>
        <v>2019</v>
      </c>
      <c r="G7" s="136">
        <v>1</v>
      </c>
      <c r="H7" s="135">
        <v>0</v>
      </c>
      <c r="I7" s="323" t="str">
        <f>IF(FrontPage!$Q$8=2,$L34,$M34)</f>
        <v>Please select your authority</v>
      </c>
      <c r="K7">
        <v>512</v>
      </c>
      <c r="L7" t="s">
        <v>32</v>
      </c>
      <c r="M7" t="s">
        <v>333</v>
      </c>
      <c r="N7" t="s">
        <v>181</v>
      </c>
      <c r="O7" t="s">
        <v>78</v>
      </c>
      <c r="P7" t="s">
        <v>79</v>
      </c>
      <c r="Q7" t="s">
        <v>193</v>
      </c>
      <c r="R7" t="s">
        <v>80</v>
      </c>
      <c r="S7" t="s">
        <v>1933</v>
      </c>
      <c r="T7" t="s">
        <v>314</v>
      </c>
      <c r="U7" t="s">
        <v>334</v>
      </c>
      <c r="V7" t="s">
        <v>1934</v>
      </c>
    </row>
    <row r="8" spans="3:22" ht="15">
      <c r="C8" s="126" t="str">
        <f>LEFT(Year,4)-2&amp;"-"&amp;RIGHT(Year,2)-2</f>
        <v>2018-19</v>
      </c>
      <c r="D8" s="126" t="str">
        <f>LEFT(Year,4)-2&amp;""&amp;RIGHT(Year,2)-2</f>
        <v>201819</v>
      </c>
      <c r="G8" s="136">
        <v>2</v>
      </c>
      <c r="H8" s="135">
        <v>512</v>
      </c>
      <c r="I8" s="323" t="str">
        <f>IF(FrontPage!$Q$8=2,$L35,$M35)</f>
        <v>Cyngor Sir Ynys Môn</v>
      </c>
      <c r="K8">
        <v>514</v>
      </c>
      <c r="L8" t="s">
        <v>33</v>
      </c>
      <c r="M8" t="s">
        <v>1813</v>
      </c>
      <c r="N8" t="s">
        <v>81</v>
      </c>
      <c r="O8" t="s">
        <v>182</v>
      </c>
      <c r="P8" t="s">
        <v>82</v>
      </c>
      <c r="Q8" t="s">
        <v>14</v>
      </c>
      <c r="R8" t="s">
        <v>83</v>
      </c>
      <c r="S8" t="s">
        <v>1814</v>
      </c>
      <c r="T8" t="s">
        <v>315</v>
      </c>
      <c r="U8" t="s">
        <v>335</v>
      </c>
      <c r="V8" t="s">
        <v>462</v>
      </c>
    </row>
    <row r="9" spans="7:22" ht="15">
      <c r="G9" s="136">
        <v>3</v>
      </c>
      <c r="H9" s="135">
        <v>514</v>
      </c>
      <c r="I9" s="323" t="str">
        <f>IF(FrontPage!$Q$8=2,$L36,$M36)</f>
        <v>Cyngor Gwynedd</v>
      </c>
      <c r="K9">
        <v>516</v>
      </c>
      <c r="L9" t="s">
        <v>34</v>
      </c>
      <c r="M9" t="s">
        <v>1815</v>
      </c>
      <c r="N9" t="s">
        <v>84</v>
      </c>
      <c r="O9" t="s">
        <v>85</v>
      </c>
      <c r="P9" t="s">
        <v>15</v>
      </c>
      <c r="Q9" t="s">
        <v>193</v>
      </c>
      <c r="R9" t="s">
        <v>86</v>
      </c>
      <c r="S9" t="s">
        <v>303</v>
      </c>
      <c r="T9" t="s">
        <v>316</v>
      </c>
      <c r="U9" t="s">
        <v>6</v>
      </c>
      <c r="V9" t="s">
        <v>1816</v>
      </c>
    </row>
    <row r="10" spans="7:22" ht="15">
      <c r="G10" s="136">
        <v>4</v>
      </c>
      <c r="H10" s="135">
        <v>516</v>
      </c>
      <c r="I10" s="323" t="str">
        <f>IF(FrontPage!$Q$8=2,$L37,$M37)</f>
        <v>Conwy County Borough Council</v>
      </c>
      <c r="K10">
        <v>518</v>
      </c>
      <c r="L10" t="s">
        <v>35</v>
      </c>
      <c r="M10" t="s">
        <v>1935</v>
      </c>
      <c r="N10" t="s">
        <v>89</v>
      </c>
      <c r="O10" t="s">
        <v>87</v>
      </c>
      <c r="P10" t="s">
        <v>88</v>
      </c>
      <c r="Q10" t="s">
        <v>16</v>
      </c>
      <c r="R10" t="s">
        <v>183</v>
      </c>
      <c r="S10" t="s">
        <v>463</v>
      </c>
      <c r="T10" t="s">
        <v>317</v>
      </c>
      <c r="U10" t="s">
        <v>464</v>
      </c>
      <c r="V10" t="s">
        <v>465</v>
      </c>
    </row>
    <row r="11" spans="7:22" ht="15">
      <c r="G11" s="136">
        <v>5</v>
      </c>
      <c r="H11" s="135">
        <v>518</v>
      </c>
      <c r="I11" s="323" t="str">
        <f>IF(FrontPage!$Q$8=2,$L38,$M38)</f>
        <v>Denbighshire County Council</v>
      </c>
      <c r="K11">
        <v>520</v>
      </c>
      <c r="L11" t="s">
        <v>36</v>
      </c>
      <c r="M11" t="s">
        <v>250</v>
      </c>
      <c r="N11" t="s">
        <v>89</v>
      </c>
      <c r="O11" t="s">
        <v>90</v>
      </c>
      <c r="P11" t="s">
        <v>17</v>
      </c>
      <c r="Q11" t="s">
        <v>193</v>
      </c>
      <c r="R11" t="s">
        <v>91</v>
      </c>
      <c r="S11" t="s">
        <v>466</v>
      </c>
      <c r="T11" t="s">
        <v>318</v>
      </c>
      <c r="U11" t="s">
        <v>1817</v>
      </c>
      <c r="V11" t="s">
        <v>1818</v>
      </c>
    </row>
    <row r="12" spans="7:22" ht="15">
      <c r="G12" s="136">
        <v>6</v>
      </c>
      <c r="H12" s="135">
        <v>520</v>
      </c>
      <c r="I12" s="323" t="str">
        <f>IF(FrontPage!$Q$8=2,$L39,$M39)</f>
        <v>Flintshire County Council</v>
      </c>
      <c r="K12">
        <v>522</v>
      </c>
      <c r="L12" t="s">
        <v>37</v>
      </c>
      <c r="M12" t="s">
        <v>1819</v>
      </c>
      <c r="N12" t="s">
        <v>221</v>
      </c>
      <c r="O12" t="s">
        <v>92</v>
      </c>
      <c r="P12" t="s">
        <v>193</v>
      </c>
      <c r="Q12" t="s">
        <v>18</v>
      </c>
      <c r="R12" t="s">
        <v>184</v>
      </c>
      <c r="S12" t="s">
        <v>7</v>
      </c>
      <c r="T12" t="s">
        <v>319</v>
      </c>
      <c r="U12" t="s">
        <v>38</v>
      </c>
      <c r="V12" t="s">
        <v>222</v>
      </c>
    </row>
    <row r="13" spans="7:22" ht="15">
      <c r="G13" s="136">
        <v>7</v>
      </c>
      <c r="H13" s="135">
        <v>522</v>
      </c>
      <c r="I13" s="323" t="str">
        <f>IF(FrontPage!$Q$8=2,$L40,$M40)</f>
        <v>Wrexham County Borough Council</v>
      </c>
      <c r="K13">
        <v>524</v>
      </c>
      <c r="L13" t="s">
        <v>39</v>
      </c>
      <c r="M13" t="s">
        <v>1820</v>
      </c>
      <c r="N13" t="s">
        <v>89</v>
      </c>
      <c r="O13" t="s">
        <v>93</v>
      </c>
      <c r="P13" t="s">
        <v>19</v>
      </c>
      <c r="Q13" t="s">
        <v>193</v>
      </c>
      <c r="R13" t="s">
        <v>94</v>
      </c>
      <c r="S13" t="s">
        <v>223</v>
      </c>
      <c r="T13" t="s">
        <v>320</v>
      </c>
      <c r="U13" t="s">
        <v>266</v>
      </c>
      <c r="V13" t="s">
        <v>224</v>
      </c>
    </row>
    <row r="14" spans="7:22" ht="15">
      <c r="G14" s="136">
        <v>8</v>
      </c>
      <c r="H14" s="135">
        <v>524</v>
      </c>
      <c r="I14" s="323" t="str">
        <f>IF(FrontPage!$Q$8=2,$L41,$M41)</f>
        <v>Powys County Council</v>
      </c>
      <c r="K14">
        <v>526</v>
      </c>
      <c r="L14" t="s">
        <v>40</v>
      </c>
      <c r="M14" t="s">
        <v>310</v>
      </c>
      <c r="N14" t="s">
        <v>225</v>
      </c>
      <c r="O14" t="s">
        <v>226</v>
      </c>
      <c r="P14" t="s">
        <v>95</v>
      </c>
      <c r="Q14" t="s">
        <v>20</v>
      </c>
      <c r="R14" t="s">
        <v>227</v>
      </c>
      <c r="S14" t="s">
        <v>1821</v>
      </c>
      <c r="T14" t="s">
        <v>321</v>
      </c>
      <c r="U14" t="s">
        <v>228</v>
      </c>
      <c r="V14" t="s">
        <v>1822</v>
      </c>
    </row>
    <row r="15" spans="7:22" ht="15">
      <c r="G15" s="136">
        <v>9</v>
      </c>
      <c r="H15" s="135">
        <v>526</v>
      </c>
      <c r="I15" s="323" t="str">
        <f>IF(FrontPage!$Q$8=2,$L42,$M42)</f>
        <v>Ceredigion County Council</v>
      </c>
      <c r="K15">
        <v>528</v>
      </c>
      <c r="L15" t="s">
        <v>41</v>
      </c>
      <c r="M15" t="s">
        <v>251</v>
      </c>
      <c r="N15" t="s">
        <v>89</v>
      </c>
      <c r="O15" t="s">
        <v>96</v>
      </c>
      <c r="P15" t="s">
        <v>21</v>
      </c>
      <c r="Q15" t="s">
        <v>193</v>
      </c>
      <c r="R15" t="s">
        <v>97</v>
      </c>
      <c r="S15" t="s">
        <v>252</v>
      </c>
      <c r="T15" t="s">
        <v>322</v>
      </c>
      <c r="U15" t="s">
        <v>267</v>
      </c>
      <c r="V15" t="s">
        <v>253</v>
      </c>
    </row>
    <row r="16" spans="7:22" ht="15">
      <c r="G16" s="136">
        <v>10</v>
      </c>
      <c r="H16" s="135">
        <v>528</v>
      </c>
      <c r="I16" s="323" t="str">
        <f>IF(FrontPage!$Q$8=2,$L43,$M43)</f>
        <v>Pembrokeshire County Council</v>
      </c>
      <c r="K16">
        <v>530</v>
      </c>
      <c r="L16" t="s">
        <v>42</v>
      </c>
      <c r="M16" t="s">
        <v>249</v>
      </c>
      <c r="N16" t="s">
        <v>89</v>
      </c>
      <c r="O16" t="s">
        <v>98</v>
      </c>
      <c r="P16" t="s">
        <v>22</v>
      </c>
      <c r="Q16" t="s">
        <v>193</v>
      </c>
      <c r="R16" t="s">
        <v>99</v>
      </c>
      <c r="S16" t="s">
        <v>467</v>
      </c>
      <c r="T16" t="s">
        <v>468</v>
      </c>
      <c r="U16" t="s">
        <v>43</v>
      </c>
      <c r="V16" t="s">
        <v>469</v>
      </c>
    </row>
    <row r="17" spans="7:22" ht="15">
      <c r="G17" s="136">
        <v>11</v>
      </c>
      <c r="H17" s="135">
        <v>530</v>
      </c>
      <c r="I17" s="323" t="str">
        <f>IF(FrontPage!$Q$8=2,$L44,$M44)</f>
        <v>Carmarthenshire County Council</v>
      </c>
      <c r="K17">
        <v>532</v>
      </c>
      <c r="L17" t="s">
        <v>44</v>
      </c>
      <c r="M17" t="s">
        <v>470</v>
      </c>
      <c r="N17" t="s">
        <v>102</v>
      </c>
      <c r="O17" t="s">
        <v>100</v>
      </c>
      <c r="P17" t="s">
        <v>23</v>
      </c>
      <c r="Q17" t="s">
        <v>193</v>
      </c>
      <c r="R17" t="s">
        <v>101</v>
      </c>
      <c r="S17" t="s">
        <v>442</v>
      </c>
      <c r="T17" t="s">
        <v>323</v>
      </c>
      <c r="U17" t="s">
        <v>229</v>
      </c>
      <c r="V17" t="s">
        <v>443</v>
      </c>
    </row>
    <row r="18" spans="7:22" ht="15">
      <c r="G18" s="136">
        <v>12</v>
      </c>
      <c r="H18" s="135">
        <v>532</v>
      </c>
      <c r="I18" s="323" t="str">
        <f>IF(FrontPage!$Q$8=2,$L45,$M45)</f>
        <v>City and County of Swansea</v>
      </c>
      <c r="K18">
        <v>534</v>
      </c>
      <c r="L18" t="s">
        <v>45</v>
      </c>
      <c r="M18" t="s">
        <v>1823</v>
      </c>
      <c r="N18" t="s">
        <v>102</v>
      </c>
      <c r="O18" t="s">
        <v>103</v>
      </c>
      <c r="P18" t="s">
        <v>193</v>
      </c>
      <c r="Q18" t="s">
        <v>193</v>
      </c>
      <c r="R18" t="s">
        <v>104</v>
      </c>
      <c r="S18" t="s">
        <v>1824</v>
      </c>
      <c r="T18" t="s">
        <v>324</v>
      </c>
      <c r="U18" t="s">
        <v>230</v>
      </c>
      <c r="V18" t="s">
        <v>1825</v>
      </c>
    </row>
    <row r="19" spans="7:22" ht="15">
      <c r="G19" s="136">
        <v>13</v>
      </c>
      <c r="H19" s="135">
        <v>534</v>
      </c>
      <c r="I19" s="323" t="str">
        <f>IF(FrontPage!$Q$8=2,$L46,$M46)</f>
        <v>Neath Port Talbot County Borough Council</v>
      </c>
      <c r="K19">
        <v>536</v>
      </c>
      <c r="L19" t="s">
        <v>46</v>
      </c>
      <c r="M19" t="s">
        <v>248</v>
      </c>
      <c r="N19" t="s">
        <v>105</v>
      </c>
      <c r="O19" t="s">
        <v>106</v>
      </c>
      <c r="P19" t="s">
        <v>107</v>
      </c>
      <c r="Q19" t="s">
        <v>24</v>
      </c>
      <c r="R19" t="s">
        <v>108</v>
      </c>
      <c r="S19" t="s">
        <v>444</v>
      </c>
      <c r="T19" t="s">
        <v>325</v>
      </c>
      <c r="U19" t="s">
        <v>268</v>
      </c>
      <c r="V19" t="s">
        <v>445</v>
      </c>
    </row>
    <row r="20" spans="7:22" ht="15">
      <c r="G20" s="136">
        <v>14</v>
      </c>
      <c r="H20" s="135">
        <v>536</v>
      </c>
      <c r="I20" s="323" t="str">
        <f>IF(FrontPage!$Q$8=2,$L47,$M47)</f>
        <v>Bridgend County Borough Council</v>
      </c>
      <c r="K20">
        <v>538</v>
      </c>
      <c r="L20" t="s">
        <v>8</v>
      </c>
      <c r="M20" t="s">
        <v>311</v>
      </c>
      <c r="N20" t="s">
        <v>106</v>
      </c>
      <c r="O20" t="s">
        <v>109</v>
      </c>
      <c r="P20" t="s">
        <v>110</v>
      </c>
      <c r="Q20" t="s">
        <v>193</v>
      </c>
      <c r="R20" t="s">
        <v>111</v>
      </c>
      <c r="S20" t="s">
        <v>446</v>
      </c>
      <c r="T20" t="s">
        <v>326</v>
      </c>
      <c r="U20" t="s">
        <v>48</v>
      </c>
      <c r="V20" t="s">
        <v>447</v>
      </c>
    </row>
    <row r="21" spans="7:22" ht="15">
      <c r="G21" s="136">
        <v>15</v>
      </c>
      <c r="H21" s="135">
        <v>538</v>
      </c>
      <c r="I21" s="323" t="str">
        <f>IF(FrontPage!$Q$8=2,$L48,$M48)</f>
        <v>The Vale of Glamorgan Council</v>
      </c>
      <c r="K21">
        <v>540</v>
      </c>
      <c r="L21" t="s">
        <v>3</v>
      </c>
      <c r="M21" t="s">
        <v>1826</v>
      </c>
      <c r="N21" t="s">
        <v>112</v>
      </c>
      <c r="O21" t="s">
        <v>113</v>
      </c>
      <c r="P21" t="s">
        <v>114</v>
      </c>
      <c r="Q21" t="s">
        <v>193</v>
      </c>
      <c r="R21" t="s">
        <v>115</v>
      </c>
      <c r="S21" t="s">
        <v>185</v>
      </c>
      <c r="T21" t="s">
        <v>327</v>
      </c>
      <c r="U21" t="s">
        <v>186</v>
      </c>
      <c r="V21" t="s">
        <v>187</v>
      </c>
    </row>
    <row r="22" spans="7:22" ht="15">
      <c r="G22" s="136">
        <v>16</v>
      </c>
      <c r="H22" s="135">
        <v>540</v>
      </c>
      <c r="I22" s="323" t="str">
        <f>IF(FrontPage!$Q$8=2,$L49,$M49)</f>
        <v>Rhondda, Cynon, Taff C.B.C.</v>
      </c>
      <c r="K22">
        <v>542</v>
      </c>
      <c r="L22" t="s">
        <v>52</v>
      </c>
      <c r="M22" t="s">
        <v>1936</v>
      </c>
      <c r="N22" t="s">
        <v>102</v>
      </c>
      <c r="O22" t="s">
        <v>116</v>
      </c>
      <c r="P22" t="s">
        <v>25</v>
      </c>
      <c r="Q22" t="s">
        <v>193</v>
      </c>
      <c r="R22" t="s">
        <v>117</v>
      </c>
      <c r="S22" t="s">
        <v>1937</v>
      </c>
      <c r="T22" t="s">
        <v>328</v>
      </c>
      <c r="U22" t="s">
        <v>1827</v>
      </c>
      <c r="V22" t="s">
        <v>1938</v>
      </c>
    </row>
    <row r="23" spans="7:22" ht="15">
      <c r="G23" s="136">
        <v>17</v>
      </c>
      <c r="H23" s="135">
        <v>542</v>
      </c>
      <c r="I23" s="323" t="str">
        <f>IF(FrontPage!$Q$8=2,$L50,$M50)</f>
        <v>Merthyr Tydfil County Borough Council</v>
      </c>
      <c r="K23">
        <v>544</v>
      </c>
      <c r="L23" t="s">
        <v>55</v>
      </c>
      <c r="M23" t="s">
        <v>1939</v>
      </c>
      <c r="N23" t="s">
        <v>9</v>
      </c>
      <c r="O23" t="s">
        <v>10</v>
      </c>
      <c r="P23" t="s">
        <v>118</v>
      </c>
      <c r="Q23" t="s">
        <v>193</v>
      </c>
      <c r="R23" t="s">
        <v>11</v>
      </c>
      <c r="S23" t="s">
        <v>50</v>
      </c>
      <c r="T23" t="s">
        <v>327</v>
      </c>
      <c r="U23" t="s">
        <v>56</v>
      </c>
      <c r="V23" t="s">
        <v>51</v>
      </c>
    </row>
    <row r="24" spans="7:22" ht="15">
      <c r="G24" s="136">
        <v>18</v>
      </c>
      <c r="H24" s="135">
        <v>544</v>
      </c>
      <c r="I24" s="323" t="str">
        <f>IF(FrontPage!$Q$8=2,$L51,$M51)</f>
        <v>Caerphilly County Borough Council</v>
      </c>
      <c r="K24">
        <v>545</v>
      </c>
      <c r="L24" t="s">
        <v>59</v>
      </c>
      <c r="M24" t="s">
        <v>1940</v>
      </c>
      <c r="N24" t="s">
        <v>119</v>
      </c>
      <c r="O24" t="s">
        <v>102</v>
      </c>
      <c r="P24" t="s">
        <v>120</v>
      </c>
      <c r="Q24" t="s">
        <v>193</v>
      </c>
      <c r="R24" t="s">
        <v>121</v>
      </c>
      <c r="S24" t="s">
        <v>53</v>
      </c>
      <c r="T24" t="s">
        <v>329</v>
      </c>
      <c r="U24" t="s">
        <v>60</v>
      </c>
      <c r="V24" t="s">
        <v>54</v>
      </c>
    </row>
    <row r="25" spans="7:22" ht="15">
      <c r="G25" s="136">
        <v>19</v>
      </c>
      <c r="H25" s="135">
        <v>545</v>
      </c>
      <c r="I25" s="323" t="str">
        <f>IF(FrontPage!$Q$8=2,$L52,$M52)</f>
        <v>Blaenau Gwent County Borough Council</v>
      </c>
      <c r="K25">
        <v>546</v>
      </c>
      <c r="L25" t="s">
        <v>61</v>
      </c>
      <c r="M25" t="s">
        <v>1828</v>
      </c>
      <c r="N25" t="s">
        <v>102</v>
      </c>
      <c r="O25" t="s">
        <v>122</v>
      </c>
      <c r="P25" t="s">
        <v>26</v>
      </c>
      <c r="Q25" t="s">
        <v>193</v>
      </c>
      <c r="R25" t="s">
        <v>123</v>
      </c>
      <c r="S25" t="s">
        <v>57</v>
      </c>
      <c r="T25" t="s">
        <v>329</v>
      </c>
      <c r="U25" t="s">
        <v>62</v>
      </c>
      <c r="V25" t="s">
        <v>58</v>
      </c>
    </row>
    <row r="26" spans="7:22" ht="15">
      <c r="G26" s="136">
        <v>20</v>
      </c>
      <c r="H26" s="135">
        <v>546</v>
      </c>
      <c r="I26" s="323" t="str">
        <f>IF(FrontPage!$Q$8=2,$L53,$M53)</f>
        <v>Torfaen County Borough Council</v>
      </c>
      <c r="K26">
        <v>548</v>
      </c>
      <c r="L26" t="s">
        <v>63</v>
      </c>
      <c r="M26" t="s">
        <v>1829</v>
      </c>
      <c r="N26" t="s">
        <v>89</v>
      </c>
      <c r="O26" t="s">
        <v>231</v>
      </c>
      <c r="P26" t="s">
        <v>232</v>
      </c>
      <c r="Q26" t="s">
        <v>188</v>
      </c>
      <c r="R26" t="s">
        <v>233</v>
      </c>
      <c r="S26" t="s">
        <v>1830</v>
      </c>
      <c r="T26" t="s">
        <v>329</v>
      </c>
      <c r="U26" t="s">
        <v>1831</v>
      </c>
      <c r="V26" t="s">
        <v>1941</v>
      </c>
    </row>
    <row r="27" spans="7:22" ht="15">
      <c r="G27" s="136">
        <v>21</v>
      </c>
      <c r="H27" s="135">
        <v>548</v>
      </c>
      <c r="I27" s="323" t="str">
        <f>IF(FrontPage!$Q$8=2,$L54,$M54)</f>
        <v>Monmouthshire County Council</v>
      </c>
      <c r="K27">
        <v>550</v>
      </c>
      <c r="L27" t="s">
        <v>64</v>
      </c>
      <c r="M27" t="s">
        <v>12</v>
      </c>
      <c r="N27" t="s">
        <v>102</v>
      </c>
      <c r="O27" t="s">
        <v>471</v>
      </c>
      <c r="P27" t="s">
        <v>27</v>
      </c>
      <c r="Q27" t="s">
        <v>193</v>
      </c>
      <c r="R27" t="s">
        <v>124</v>
      </c>
      <c r="S27" t="s">
        <v>1832</v>
      </c>
      <c r="T27" t="s">
        <v>330</v>
      </c>
      <c r="U27" t="s">
        <v>234</v>
      </c>
      <c r="V27" t="s">
        <v>312</v>
      </c>
    </row>
    <row r="28" spans="7:22" ht="15">
      <c r="G28" s="136">
        <v>22</v>
      </c>
      <c r="H28" s="135">
        <v>550</v>
      </c>
      <c r="I28" s="323" t="str">
        <f>IF(FrontPage!$Q$8=2,$L55,$M55)</f>
        <v>Newport City Council</v>
      </c>
      <c r="K28">
        <v>552</v>
      </c>
      <c r="L28" t="s">
        <v>65</v>
      </c>
      <c r="M28" t="s">
        <v>254</v>
      </c>
      <c r="N28" t="s">
        <v>89</v>
      </c>
      <c r="O28" t="s">
        <v>125</v>
      </c>
      <c r="P28" t="s">
        <v>28</v>
      </c>
      <c r="Q28" t="s">
        <v>193</v>
      </c>
      <c r="R28" t="s">
        <v>126</v>
      </c>
      <c r="S28" t="s">
        <v>472</v>
      </c>
      <c r="T28" t="s">
        <v>331</v>
      </c>
      <c r="U28" t="s">
        <v>269</v>
      </c>
      <c r="V28" t="s">
        <v>1942</v>
      </c>
    </row>
    <row r="29" spans="7:9" ht="15">
      <c r="G29" s="137">
        <v>23</v>
      </c>
      <c r="H29" s="138">
        <v>552</v>
      </c>
      <c r="I29" s="323" t="str">
        <f>IF(FrontPage!$Q$8=2,$L56,$M56)</f>
        <v>Cardiff County Council</v>
      </c>
    </row>
    <row r="31" spans="8:9" ht="15">
      <c r="H31" s="320">
        <f>VLOOKUP(FrontPage!Q6,G7:I29,2,FALSE)</f>
        <v>0</v>
      </c>
      <c r="I31" s="139">
        <f>IF(UANumber=0,"",VLOOKUP(UANumber,Addresses,3,FALSE))</f>
      </c>
    </row>
    <row r="33" spans="4:8" ht="15">
      <c r="D33" s="142"/>
      <c r="H33" s="113"/>
    </row>
    <row r="34" spans="4:13" ht="28.5">
      <c r="D34" s="142"/>
      <c r="E34" s="113"/>
      <c r="F34" s="113"/>
      <c r="G34" s="113"/>
      <c r="H34" s="113"/>
      <c r="I34" s="113"/>
      <c r="L34" s="122" t="s">
        <v>168</v>
      </c>
      <c r="M34" s="322" t="s">
        <v>1053</v>
      </c>
    </row>
    <row r="35" spans="2:13" ht="15">
      <c r="B35" s="51" t="s">
        <v>275</v>
      </c>
      <c r="C35" s="193"/>
      <c r="D35" s="194" t="s">
        <v>276</v>
      </c>
      <c r="E35" s="142"/>
      <c r="F35" s="113"/>
      <c r="G35" s="113"/>
      <c r="H35" s="113"/>
      <c r="I35" s="113"/>
      <c r="L35" s="122" t="s">
        <v>32</v>
      </c>
      <c r="M35" s="322" t="s">
        <v>79</v>
      </c>
    </row>
    <row r="36" spans="2:13" ht="15">
      <c r="B36" s="195"/>
      <c r="C36" s="141"/>
      <c r="D36" s="196"/>
      <c r="E36" s="142"/>
      <c r="F36" s="113"/>
      <c r="G36" s="113"/>
      <c r="H36" s="113"/>
      <c r="I36" s="113"/>
      <c r="L36" s="122" t="s">
        <v>33</v>
      </c>
      <c r="M36" s="322" t="s">
        <v>14</v>
      </c>
    </row>
    <row r="37" spans="1:13" ht="15">
      <c r="A37" s="142" t="str">
        <f>LEFT(B37,4)&amp;RIGHT(B37,2)</f>
        <v>199091</v>
      </c>
      <c r="B37" s="197" t="s">
        <v>277</v>
      </c>
      <c r="C37" s="141"/>
      <c r="D37" s="198">
        <v>36.8</v>
      </c>
      <c r="F37" s="113"/>
      <c r="G37" s="113"/>
      <c r="H37" s="113"/>
      <c r="I37" s="113"/>
      <c r="L37" s="122" t="s">
        <v>34</v>
      </c>
      <c r="M37" s="322" t="s">
        <v>15</v>
      </c>
    </row>
    <row r="38" spans="1:13" ht="15">
      <c r="A38" s="142" t="str">
        <f aca="true" t="shared" si="0" ref="A38:A67">LEFT(B38,4)&amp;RIGHT(B38,2)</f>
        <v>199192</v>
      </c>
      <c r="B38" s="197" t="s">
        <v>278</v>
      </c>
      <c r="C38" s="141"/>
      <c r="D38" s="198">
        <v>40.8</v>
      </c>
      <c r="E38" s="142"/>
      <c r="F38" s="113"/>
      <c r="G38" s="113"/>
      <c r="H38" s="113"/>
      <c r="I38" s="113"/>
      <c r="L38" s="122" t="s">
        <v>35</v>
      </c>
      <c r="M38" s="322" t="s">
        <v>1037</v>
      </c>
    </row>
    <row r="39" spans="1:13" ht="15">
      <c r="A39" s="142" t="str">
        <f t="shared" si="0"/>
        <v>199293</v>
      </c>
      <c r="B39" s="197" t="s">
        <v>279</v>
      </c>
      <c r="C39" s="141"/>
      <c r="D39" s="198">
        <v>42.5</v>
      </c>
      <c r="E39" s="142"/>
      <c r="F39" s="113"/>
      <c r="G39" s="113"/>
      <c r="H39" s="113"/>
      <c r="I39" s="113"/>
      <c r="L39" s="122" t="s">
        <v>36</v>
      </c>
      <c r="M39" s="322" t="s">
        <v>1038</v>
      </c>
    </row>
    <row r="40" spans="1:13" ht="15">
      <c r="A40" s="142" t="str">
        <f t="shared" si="0"/>
        <v>199394</v>
      </c>
      <c r="B40" s="197" t="s">
        <v>280</v>
      </c>
      <c r="C40" s="141"/>
      <c r="D40" s="198">
        <v>44</v>
      </c>
      <c r="E40" s="142"/>
      <c r="F40" s="113"/>
      <c r="G40" s="113"/>
      <c r="H40" s="142"/>
      <c r="I40" s="113"/>
      <c r="L40" s="122" t="s">
        <v>37</v>
      </c>
      <c r="M40" s="322" t="s">
        <v>1039</v>
      </c>
    </row>
    <row r="41" spans="1:13" ht="15">
      <c r="A41" s="142" t="str">
        <f t="shared" si="0"/>
        <v>199495</v>
      </c>
      <c r="B41" s="197" t="s">
        <v>281</v>
      </c>
      <c r="C41" s="141"/>
      <c r="D41" s="198">
        <v>44.8</v>
      </c>
      <c r="E41" s="142"/>
      <c r="F41" s="113"/>
      <c r="G41" s="113"/>
      <c r="H41" s="113"/>
      <c r="I41" s="113"/>
      <c r="L41" s="122" t="s">
        <v>39</v>
      </c>
      <c r="M41" s="322" t="s">
        <v>19</v>
      </c>
    </row>
    <row r="42" spans="1:13" ht="15">
      <c r="A42" s="142" t="str">
        <f t="shared" si="0"/>
        <v>199596</v>
      </c>
      <c r="B42" s="197" t="s">
        <v>282</v>
      </c>
      <c r="C42" s="141"/>
      <c r="D42" s="198">
        <v>39</v>
      </c>
      <c r="E42" s="142"/>
      <c r="F42" s="113"/>
      <c r="G42" s="113"/>
      <c r="H42" s="113"/>
      <c r="I42" s="113"/>
      <c r="L42" s="122" t="s">
        <v>40</v>
      </c>
      <c r="M42" s="322" t="s">
        <v>20</v>
      </c>
    </row>
    <row r="43" spans="1:13" ht="15">
      <c r="A43" s="142" t="str">
        <f t="shared" si="0"/>
        <v>199697</v>
      </c>
      <c r="B43" s="197" t="s">
        <v>283</v>
      </c>
      <c r="C43" s="141"/>
      <c r="D43" s="198">
        <v>40.5</v>
      </c>
      <c r="E43" s="142"/>
      <c r="F43" s="113"/>
      <c r="G43" s="113"/>
      <c r="H43" s="113"/>
      <c r="I43" s="113"/>
      <c r="L43" s="122" t="s">
        <v>41</v>
      </c>
      <c r="M43" s="322" t="s">
        <v>1040</v>
      </c>
    </row>
    <row r="44" spans="1:13" ht="15">
      <c r="A44" s="142" t="str">
        <f t="shared" si="0"/>
        <v>199798</v>
      </c>
      <c r="B44" s="197" t="s">
        <v>284</v>
      </c>
      <c r="C44" s="141"/>
      <c r="D44" s="198">
        <v>41.4</v>
      </c>
      <c r="E44" s="142"/>
      <c r="F44" s="113"/>
      <c r="G44" s="113"/>
      <c r="H44" s="113"/>
      <c r="I44" s="113"/>
      <c r="L44" s="122" t="s">
        <v>42</v>
      </c>
      <c r="M44" s="322" t="s">
        <v>1041</v>
      </c>
    </row>
    <row r="45" spans="1:13" ht="15">
      <c r="A45" s="142" t="str">
        <f t="shared" si="0"/>
        <v>199899</v>
      </c>
      <c r="B45" s="197" t="s">
        <v>285</v>
      </c>
      <c r="C45" s="141"/>
      <c r="D45" s="198">
        <v>42.9</v>
      </c>
      <c r="E45" s="142"/>
      <c r="F45" s="113"/>
      <c r="G45" s="113"/>
      <c r="H45" s="113"/>
      <c r="L45" s="122" t="s">
        <v>44</v>
      </c>
      <c r="M45" s="322" t="s">
        <v>1042</v>
      </c>
    </row>
    <row r="46" spans="1:13" ht="28.5">
      <c r="A46" s="142" t="str">
        <f t="shared" si="0"/>
        <v>199900</v>
      </c>
      <c r="B46" s="197" t="s">
        <v>286</v>
      </c>
      <c r="C46" s="141"/>
      <c r="D46" s="198">
        <v>44.3</v>
      </c>
      <c r="E46" s="142"/>
      <c r="F46" s="113"/>
      <c r="G46" s="113"/>
      <c r="H46" s="113"/>
      <c r="L46" s="122" t="s">
        <v>45</v>
      </c>
      <c r="M46" s="322" t="s">
        <v>1043</v>
      </c>
    </row>
    <row r="47" spans="1:13" ht="15">
      <c r="A47" s="142" t="str">
        <f t="shared" si="0"/>
        <v>200001</v>
      </c>
      <c r="B47" s="197" t="s">
        <v>287</v>
      </c>
      <c r="C47" s="141"/>
      <c r="D47" s="198">
        <v>41.2</v>
      </c>
      <c r="E47" s="142"/>
      <c r="F47" s="113"/>
      <c r="G47" s="113"/>
      <c r="H47" s="113"/>
      <c r="L47" s="122" t="s">
        <v>46</v>
      </c>
      <c r="M47" s="322" t="s">
        <v>1044</v>
      </c>
    </row>
    <row r="48" spans="1:13" ht="15">
      <c r="A48" s="142" t="str">
        <f t="shared" si="0"/>
        <v>200102</v>
      </c>
      <c r="B48" s="197" t="s">
        <v>288</v>
      </c>
      <c r="C48" s="141"/>
      <c r="D48" s="198">
        <v>42.6</v>
      </c>
      <c r="E48" s="142"/>
      <c r="F48" s="113"/>
      <c r="G48" s="113"/>
      <c r="H48" s="113"/>
      <c r="L48" s="122" t="s">
        <v>47</v>
      </c>
      <c r="M48" s="322" t="s">
        <v>1045</v>
      </c>
    </row>
    <row r="49" spans="1:13" ht="15">
      <c r="A49" s="142" t="str">
        <f t="shared" si="0"/>
        <v>200203</v>
      </c>
      <c r="B49" s="197" t="s">
        <v>289</v>
      </c>
      <c r="C49" s="141"/>
      <c r="D49" s="198">
        <v>43.3</v>
      </c>
      <c r="E49" s="142"/>
      <c r="F49" s="113"/>
      <c r="G49" s="113"/>
      <c r="H49" s="113"/>
      <c r="L49" s="122" t="s">
        <v>49</v>
      </c>
      <c r="M49" s="322" t="s">
        <v>1046</v>
      </c>
    </row>
    <row r="50" spans="1:13" ht="15">
      <c r="A50" s="142" t="str">
        <f t="shared" si="0"/>
        <v>200304</v>
      </c>
      <c r="B50" s="197" t="s">
        <v>290</v>
      </c>
      <c r="C50" s="141"/>
      <c r="D50" s="198">
        <v>44</v>
      </c>
      <c r="E50" s="142"/>
      <c r="L50" s="122" t="s">
        <v>52</v>
      </c>
      <c r="M50" s="322" t="s">
        <v>1047</v>
      </c>
    </row>
    <row r="51" spans="1:13" ht="15">
      <c r="A51" s="142" t="str">
        <f t="shared" si="0"/>
        <v>200405</v>
      </c>
      <c r="B51" s="197" t="s">
        <v>291</v>
      </c>
      <c r="C51" s="141"/>
      <c r="D51" s="198">
        <v>45.2</v>
      </c>
      <c r="E51" s="142"/>
      <c r="L51" s="122" t="s">
        <v>55</v>
      </c>
      <c r="M51" s="322" t="s">
        <v>1048</v>
      </c>
    </row>
    <row r="52" spans="1:13" ht="15">
      <c r="A52" s="142" t="str">
        <f t="shared" si="0"/>
        <v>200506</v>
      </c>
      <c r="B52" s="197" t="s">
        <v>292</v>
      </c>
      <c r="C52" s="141"/>
      <c r="D52" s="198">
        <v>42.1</v>
      </c>
      <c r="E52" s="142"/>
      <c r="L52" s="122" t="s">
        <v>59</v>
      </c>
      <c r="M52" s="322" t="s">
        <v>1049</v>
      </c>
    </row>
    <row r="53" spans="1:13" ht="15">
      <c r="A53" s="142" t="str">
        <f t="shared" si="0"/>
        <v>200607</v>
      </c>
      <c r="B53" s="197" t="s">
        <v>293</v>
      </c>
      <c r="C53" s="141"/>
      <c r="D53" s="198">
        <v>43.2</v>
      </c>
      <c r="E53" s="142"/>
      <c r="L53" s="122" t="s">
        <v>61</v>
      </c>
      <c r="M53" s="322" t="s">
        <v>26</v>
      </c>
    </row>
    <row r="54" spans="1:22" ht="15">
      <c r="A54" s="142" t="str">
        <f t="shared" si="0"/>
        <v>200708</v>
      </c>
      <c r="B54" s="197" t="s">
        <v>294</v>
      </c>
      <c r="C54" s="141"/>
      <c r="D54" s="198">
        <v>44.8</v>
      </c>
      <c r="E54" s="142"/>
      <c r="L54" s="135" t="s">
        <v>63</v>
      </c>
      <c r="M54" s="322" t="s">
        <v>1050</v>
      </c>
      <c r="N54" s="135"/>
      <c r="O54" s="135"/>
      <c r="P54" s="135"/>
      <c r="Q54" s="135"/>
      <c r="R54" s="135"/>
      <c r="S54" s="135"/>
      <c r="T54" s="135"/>
      <c r="U54" s="135"/>
      <c r="V54" s="135"/>
    </row>
    <row r="55" spans="1:22" ht="15">
      <c r="A55" s="142" t="str">
        <f t="shared" si="0"/>
        <v>200809</v>
      </c>
      <c r="B55" s="197" t="s">
        <v>295</v>
      </c>
      <c r="C55" s="141"/>
      <c r="D55" s="198">
        <v>46.6</v>
      </c>
      <c r="E55" s="142"/>
      <c r="K55" s="135"/>
      <c r="L55" s="135" t="s">
        <v>64</v>
      </c>
      <c r="M55" s="322" t="s">
        <v>1051</v>
      </c>
      <c r="N55" s="135"/>
      <c r="O55" s="135"/>
      <c r="P55" s="135"/>
      <c r="Q55" s="135"/>
      <c r="R55" s="135"/>
      <c r="S55" s="135"/>
      <c r="T55" s="135"/>
      <c r="U55" s="135"/>
      <c r="V55" s="135"/>
    </row>
    <row r="56" spans="1:13" ht="15">
      <c r="A56" s="142" t="str">
        <f t="shared" si="0"/>
        <v>200910</v>
      </c>
      <c r="B56" s="197" t="s">
        <v>296</v>
      </c>
      <c r="C56" s="141"/>
      <c r="D56" s="198">
        <v>48.9</v>
      </c>
      <c r="E56" s="142"/>
      <c r="L56" s="122" t="s">
        <v>127</v>
      </c>
      <c r="M56" s="322" t="s">
        <v>1052</v>
      </c>
    </row>
    <row r="57" spans="1:5" ht="15">
      <c r="A57" s="142" t="str">
        <f t="shared" si="0"/>
        <v>201011</v>
      </c>
      <c r="B57" s="197" t="s">
        <v>297</v>
      </c>
      <c r="C57" s="141"/>
      <c r="D57" s="198">
        <v>40.9</v>
      </c>
      <c r="E57" s="142"/>
    </row>
    <row r="58" spans="1:5" ht="15">
      <c r="A58" s="142" t="str">
        <f t="shared" si="0"/>
        <v>201112</v>
      </c>
      <c r="B58" s="197" t="s">
        <v>298</v>
      </c>
      <c r="C58" s="141"/>
      <c r="D58" s="198">
        <v>42.8</v>
      </c>
      <c r="E58" s="142"/>
    </row>
    <row r="59" spans="1:5" ht="15">
      <c r="A59" s="142" t="str">
        <f t="shared" si="0"/>
        <v>201213</v>
      </c>
      <c r="B59" s="199" t="s">
        <v>299</v>
      </c>
      <c r="C59" s="141"/>
      <c r="D59" s="200">
        <v>45.2</v>
      </c>
      <c r="E59" s="142"/>
    </row>
    <row r="60" spans="1:5" ht="15">
      <c r="A60" s="142" t="str">
        <f t="shared" si="0"/>
        <v>201314</v>
      </c>
      <c r="B60" s="199" t="s">
        <v>300</v>
      </c>
      <c r="C60" s="141"/>
      <c r="D60" s="201">
        <v>46.4</v>
      </c>
      <c r="E60" s="142"/>
    </row>
    <row r="61" spans="1:5" ht="15">
      <c r="A61" s="142" t="str">
        <f t="shared" si="0"/>
        <v>201415</v>
      </c>
      <c r="B61" s="202" t="s">
        <v>256</v>
      </c>
      <c r="C61" s="141"/>
      <c r="D61" s="201">
        <v>47.3</v>
      </c>
      <c r="E61" s="142"/>
    </row>
    <row r="62" spans="1:5" ht="15">
      <c r="A62" s="142" t="str">
        <f>LEFT(B62,4)&amp;RIGHT(B62,2)</f>
        <v>201516</v>
      </c>
      <c r="B62" s="197" t="s">
        <v>301</v>
      </c>
      <c r="C62" s="141"/>
      <c r="D62" s="203">
        <v>48.2</v>
      </c>
      <c r="E62" s="142"/>
    </row>
    <row r="63" spans="1:5" ht="15">
      <c r="A63" s="142" t="s">
        <v>336</v>
      </c>
      <c r="B63" s="197" t="s">
        <v>332</v>
      </c>
      <c r="C63" s="141"/>
      <c r="D63" s="203">
        <v>48.6</v>
      </c>
      <c r="E63" s="142"/>
    </row>
    <row r="64" spans="1:5" ht="15">
      <c r="A64" s="142" t="str">
        <f t="shared" si="0"/>
        <v>201718</v>
      </c>
      <c r="B64" s="207" t="s">
        <v>337</v>
      </c>
      <c r="C64" s="141"/>
      <c r="D64" s="203">
        <v>49.9</v>
      </c>
      <c r="E64" s="142"/>
    </row>
    <row r="65" spans="1:4" ht="15">
      <c r="A65" s="122" t="str">
        <f t="shared" si="0"/>
        <v>201819</v>
      </c>
      <c r="B65" s="137" t="s">
        <v>441</v>
      </c>
      <c r="C65" s="138"/>
      <c r="D65" s="204">
        <v>51.4</v>
      </c>
    </row>
    <row r="66" spans="1:4" ht="15">
      <c r="A66" s="122" t="str">
        <f>LEFT(B66,4)&amp;RIGHT(B66,2)</f>
        <v>201920</v>
      </c>
      <c r="B66" s="137" t="s">
        <v>461</v>
      </c>
      <c r="C66" s="138"/>
      <c r="D66" s="204">
        <v>52.4</v>
      </c>
    </row>
    <row r="67" spans="1:4" ht="15">
      <c r="A67" s="122" t="str">
        <f t="shared" si="0"/>
        <v>202021</v>
      </c>
      <c r="B67" s="393" t="s">
        <v>1932</v>
      </c>
      <c r="C67" s="138"/>
      <c r="D67" s="204">
        <v>52.4</v>
      </c>
    </row>
    <row r="68" ht="15">
      <c r="D68" s="142"/>
    </row>
    <row r="69" spans="4:9" ht="15">
      <c r="D69" s="142"/>
      <c r="I69" s="322"/>
    </row>
    <row r="70" spans="4:9" ht="15">
      <c r="D70" s="142"/>
      <c r="I70" s="322"/>
    </row>
    <row r="71" spans="4:9" ht="15">
      <c r="D71" s="142"/>
      <c r="I71" s="322"/>
    </row>
    <row r="72" spans="4:9" ht="15">
      <c r="D72" s="142"/>
      <c r="I72" s="322"/>
    </row>
    <row r="73" spans="4:9" ht="15">
      <c r="D73" s="142"/>
      <c r="I73" s="322"/>
    </row>
    <row r="74" spans="4:9" ht="15">
      <c r="D74" s="142"/>
      <c r="I74" s="322"/>
    </row>
    <row r="75" spans="4:9" ht="15">
      <c r="D75" s="142"/>
      <c r="I75" s="322"/>
    </row>
    <row r="76" spans="4:9" ht="15">
      <c r="D76" s="142"/>
      <c r="I76" s="322"/>
    </row>
    <row r="77" spans="4:9" ht="15">
      <c r="D77" s="142"/>
      <c r="I77" s="322"/>
    </row>
    <row r="78" spans="4:9" ht="15">
      <c r="D78" s="142"/>
      <c r="I78" s="322"/>
    </row>
    <row r="79" spans="4:9" ht="15">
      <c r="D79" s="142"/>
      <c r="I79" s="322"/>
    </row>
    <row r="80" spans="4:9" ht="15">
      <c r="D80" s="142"/>
      <c r="I80" s="322"/>
    </row>
    <row r="81" spans="4:9" ht="15">
      <c r="D81" s="142"/>
      <c r="I81" s="322"/>
    </row>
    <row r="82" spans="4:9" ht="15">
      <c r="D82" s="142"/>
      <c r="I82" s="322"/>
    </row>
    <row r="83" spans="4:9" ht="15">
      <c r="D83" s="142"/>
      <c r="I83" s="322"/>
    </row>
    <row r="84" spans="4:9" ht="15">
      <c r="D84" s="142"/>
      <c r="I84" s="322"/>
    </row>
    <row r="85" ht="15">
      <c r="D85" s="142"/>
    </row>
    <row r="86" ht="15">
      <c r="D86" s="142"/>
    </row>
  </sheetData>
  <sheetProtection/>
  <mergeCells count="2">
    <mergeCell ref="A1:G1"/>
    <mergeCell ref="L1:M1"/>
  </mergeCells>
  <printOptions/>
  <pageMargins left="0" right="0" top="0" bottom="0" header="0" footer="0"/>
  <pageSetup fitToWidth="2"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F2520"/>
  <sheetViews>
    <sheetView zoomScale="86" zoomScaleNormal="86" zoomScalePageLayoutView="0" workbookViewId="0" topLeftCell="A2288">
      <selection activeCell="A2295" sqref="A2295"/>
    </sheetView>
  </sheetViews>
  <sheetFormatPr defaultColWidth="8.88671875" defaultRowHeight="15"/>
  <cols>
    <col min="1" max="1" width="23.5546875" style="104" customWidth="1"/>
    <col min="2" max="2" width="14.4453125" style="104" customWidth="1"/>
    <col min="3" max="3" width="1.77734375" style="104" customWidth="1"/>
    <col min="4" max="4" width="9.88671875" style="104" bestFit="1" customWidth="1"/>
    <col min="5" max="5" width="8.6640625" style="104" bestFit="1" customWidth="1"/>
    <col min="6" max="6" width="7.88671875" style="104" bestFit="1" customWidth="1"/>
    <col min="7" max="7" width="1.77734375" style="104" customWidth="1"/>
    <col min="8" max="8" width="22.21484375" style="104" customWidth="1"/>
    <col min="9" max="9" width="12.4453125" style="104" customWidth="1"/>
    <col min="10" max="16384" width="8.88671875" style="104" customWidth="1"/>
  </cols>
  <sheetData>
    <row r="1" spans="1:2" ht="20.25">
      <c r="A1" s="460" t="s">
        <v>214</v>
      </c>
      <c r="B1" s="461"/>
    </row>
    <row r="2" ht="15">
      <c r="A2" s="104" t="s">
        <v>338</v>
      </c>
    </row>
    <row r="3" spans="4:6" ht="15.75">
      <c r="D3" s="395" t="s">
        <v>70</v>
      </c>
      <c r="E3" s="396" t="s">
        <v>66</v>
      </c>
      <c r="F3" s="397" t="s">
        <v>67</v>
      </c>
    </row>
    <row r="4" spans="4:6" ht="15">
      <c r="D4" s="398" t="str">
        <f>Details!D7</f>
        <v>201920</v>
      </c>
      <c r="E4" s="399" t="s">
        <v>218</v>
      </c>
      <c r="F4" s="400" t="s">
        <v>1</v>
      </c>
    </row>
    <row r="5" spans="1:6" ht="15.75">
      <c r="A5" s="401" t="s">
        <v>190</v>
      </c>
      <c r="D5" s="398" t="str">
        <f>Details!D6</f>
        <v>202021</v>
      </c>
      <c r="E5" s="399" t="s">
        <v>219</v>
      </c>
      <c r="F5" s="400"/>
    </row>
    <row r="6" spans="4:6" ht="15">
      <c r="D6" s="398" t="str">
        <f>Details!D5</f>
        <v>202122</v>
      </c>
      <c r="E6" s="399" t="s">
        <v>219</v>
      </c>
      <c r="F6" s="400" t="s">
        <v>2</v>
      </c>
    </row>
    <row r="7" spans="1:6" ht="15.75">
      <c r="A7" s="402" t="s">
        <v>304</v>
      </c>
      <c r="B7" s="403" t="s">
        <v>69</v>
      </c>
      <c r="C7" s="404"/>
      <c r="D7" s="405" t="str">
        <f>Details!D5</f>
        <v>202122</v>
      </c>
      <c r="E7" s="406" t="s">
        <v>220</v>
      </c>
      <c r="F7" s="407"/>
    </row>
    <row r="8" spans="1:3" ht="15">
      <c r="A8" s="104" t="s">
        <v>1054</v>
      </c>
      <c r="B8" s="408">
        <v>20063751.24</v>
      </c>
      <c r="C8" s="409"/>
    </row>
    <row r="9" spans="1:3" ht="15">
      <c r="A9" s="104" t="s">
        <v>1055</v>
      </c>
      <c r="B9" s="408">
        <v>57824264</v>
      </c>
      <c r="C9" s="409"/>
    </row>
    <row r="10" spans="1:3" ht="15">
      <c r="A10" s="104" t="s">
        <v>1056</v>
      </c>
      <c r="B10" s="408">
        <v>44406134.45</v>
      </c>
      <c r="C10" s="409"/>
    </row>
    <row r="11" spans="1:3" ht="15">
      <c r="A11" s="104" t="s">
        <v>1057</v>
      </c>
      <c r="B11" s="408">
        <v>34808913</v>
      </c>
      <c r="C11" s="409"/>
    </row>
    <row r="12" spans="1:3" ht="15">
      <c r="A12" s="104" t="s">
        <v>1058</v>
      </c>
      <c r="B12" s="408">
        <v>75984380</v>
      </c>
      <c r="C12" s="409"/>
    </row>
    <row r="13" spans="1:3" ht="15">
      <c r="A13" s="104" t="s">
        <v>1059</v>
      </c>
      <c r="B13" s="408">
        <v>52022777</v>
      </c>
      <c r="C13" s="409"/>
    </row>
    <row r="14" spans="1:3" ht="15">
      <c r="A14" s="104" t="s">
        <v>1060</v>
      </c>
      <c r="B14" s="408">
        <v>42632508</v>
      </c>
      <c r="C14" s="409"/>
    </row>
    <row r="15" spans="1:3" ht="15">
      <c r="A15" s="104" t="s">
        <v>1061</v>
      </c>
      <c r="B15" s="408">
        <v>28659001</v>
      </c>
      <c r="C15" s="409"/>
    </row>
    <row r="16" spans="1:3" ht="15">
      <c r="A16" s="104" t="s">
        <v>1062</v>
      </c>
      <c r="B16" s="408">
        <v>67043489</v>
      </c>
      <c r="C16" s="409"/>
    </row>
    <row r="17" spans="1:3" ht="15">
      <c r="A17" s="104" t="s">
        <v>1063</v>
      </c>
      <c r="B17" s="408">
        <v>61422263.37</v>
      </c>
      <c r="C17" s="409"/>
    </row>
    <row r="18" spans="1:3" ht="15">
      <c r="A18" s="104" t="s">
        <v>1064</v>
      </c>
      <c r="B18" s="408">
        <v>95750450.28</v>
      </c>
      <c r="C18" s="409"/>
    </row>
    <row r="19" spans="1:3" ht="15">
      <c r="A19" s="104" t="s">
        <v>1065</v>
      </c>
      <c r="B19" s="408">
        <v>51901605.58</v>
      </c>
      <c r="C19" s="409"/>
    </row>
    <row r="20" spans="1:3" ht="15">
      <c r="A20" s="104" t="s">
        <v>1066</v>
      </c>
      <c r="B20" s="408">
        <v>50718324</v>
      </c>
      <c r="C20" s="409"/>
    </row>
    <row r="21" spans="1:3" ht="15">
      <c r="A21" s="104" t="s">
        <v>1067</v>
      </c>
      <c r="B21" s="408">
        <v>42779092</v>
      </c>
      <c r="C21" s="409"/>
    </row>
    <row r="22" spans="1:3" ht="15">
      <c r="A22" s="104" t="s">
        <v>1068</v>
      </c>
      <c r="B22" s="408">
        <v>66482445.79</v>
      </c>
      <c r="C22" s="409"/>
    </row>
    <row r="23" spans="1:3" ht="15">
      <c r="A23" s="104" t="s">
        <v>1069</v>
      </c>
      <c r="B23" s="408">
        <v>21540019.58</v>
      </c>
      <c r="C23" s="409"/>
    </row>
    <row r="24" spans="1:3" ht="15">
      <c r="A24" s="104" t="s">
        <v>1070</v>
      </c>
      <c r="B24" s="408">
        <v>44894378</v>
      </c>
      <c r="C24" s="409"/>
    </row>
    <row r="25" spans="1:3" ht="15">
      <c r="A25" s="104" t="s">
        <v>1071</v>
      </c>
      <c r="B25" s="408">
        <v>16351992</v>
      </c>
      <c r="C25" s="409"/>
    </row>
    <row r="26" spans="1:3" ht="15">
      <c r="A26" s="104" t="s">
        <v>1072</v>
      </c>
      <c r="B26" s="408">
        <v>29243730.18</v>
      </c>
      <c r="C26" s="409"/>
    </row>
    <row r="27" spans="1:3" ht="15">
      <c r="A27" s="104" t="s">
        <v>1073</v>
      </c>
      <c r="B27" s="408">
        <v>31939104.8</v>
      </c>
      <c r="C27" s="409"/>
    </row>
    <row r="28" spans="1:3" ht="15">
      <c r="A28" s="104" t="s">
        <v>1074</v>
      </c>
      <c r="B28" s="408">
        <v>74987509</v>
      </c>
      <c r="C28" s="409"/>
    </row>
    <row r="29" spans="1:3" ht="15">
      <c r="A29" s="104" t="s">
        <v>1075</v>
      </c>
      <c r="B29" s="408">
        <v>235455050</v>
      </c>
      <c r="C29" s="409"/>
    </row>
    <row r="30" spans="1:3" ht="15">
      <c r="A30" s="104" t="s">
        <v>1076</v>
      </c>
      <c r="B30" s="408">
        <v>1246911182.2699997</v>
      </c>
      <c r="C30" s="409"/>
    </row>
    <row r="31" spans="1:3" ht="15">
      <c r="A31" s="104" t="s">
        <v>1077</v>
      </c>
      <c r="B31" s="408">
        <v>-75946.73</v>
      </c>
      <c r="C31" s="409"/>
    </row>
    <row r="32" spans="1:3" ht="15">
      <c r="A32" s="104" t="s">
        <v>1078</v>
      </c>
      <c r="B32" s="408">
        <v>-678445</v>
      </c>
      <c r="C32" s="409"/>
    </row>
    <row r="33" spans="1:3" ht="15">
      <c r="A33" s="104" t="s">
        <v>1079</v>
      </c>
      <c r="B33" s="408">
        <v>-547211.21</v>
      </c>
      <c r="C33" s="409"/>
    </row>
    <row r="34" spans="1:3" ht="15">
      <c r="A34" s="104" t="s">
        <v>1080</v>
      </c>
      <c r="B34" s="408">
        <v>444902</v>
      </c>
      <c r="C34" s="409"/>
    </row>
    <row r="35" spans="1:3" ht="15">
      <c r="A35" s="104" t="s">
        <v>1081</v>
      </c>
      <c r="B35" s="408">
        <v>-723761</v>
      </c>
      <c r="C35" s="409"/>
    </row>
    <row r="36" spans="1:3" ht="15">
      <c r="A36" s="104" t="s">
        <v>1082</v>
      </c>
      <c r="B36" s="408">
        <v>-128591</v>
      </c>
      <c r="C36" s="409"/>
    </row>
    <row r="37" spans="1:3" ht="15">
      <c r="A37" s="104" t="s">
        <v>1083</v>
      </c>
      <c r="B37" s="408">
        <v>-932923</v>
      </c>
      <c r="C37" s="409"/>
    </row>
    <row r="38" spans="1:3" ht="15">
      <c r="A38" s="104" t="s">
        <v>1084</v>
      </c>
      <c r="B38" s="408">
        <v>-282980.2</v>
      </c>
      <c r="C38" s="409"/>
    </row>
    <row r="39" spans="1:3" ht="15">
      <c r="A39" s="104" t="s">
        <v>1085</v>
      </c>
      <c r="B39" s="408">
        <v>-563278</v>
      </c>
      <c r="C39" s="409"/>
    </row>
    <row r="40" spans="1:3" ht="15">
      <c r="A40" s="104" t="s">
        <v>1086</v>
      </c>
      <c r="B40" s="408">
        <v>-608019.25</v>
      </c>
      <c r="C40" s="409"/>
    </row>
    <row r="41" spans="1:3" ht="15">
      <c r="A41" s="104" t="s">
        <v>1087</v>
      </c>
      <c r="B41" s="408">
        <v>-949832.07</v>
      </c>
      <c r="C41" s="409"/>
    </row>
    <row r="42" spans="1:3" ht="15">
      <c r="A42" s="104" t="s">
        <v>1088</v>
      </c>
      <c r="B42" s="408">
        <v>-625662.24</v>
      </c>
      <c r="C42" s="409"/>
    </row>
    <row r="43" spans="1:3" ht="15">
      <c r="A43" s="104" t="s">
        <v>1089</v>
      </c>
      <c r="B43" s="408">
        <v>-544860</v>
      </c>
      <c r="C43" s="409"/>
    </row>
    <row r="44" spans="1:3" ht="15">
      <c r="A44" s="104" t="s">
        <v>1090</v>
      </c>
      <c r="B44" s="408">
        <v>-1384091</v>
      </c>
      <c r="C44" s="409"/>
    </row>
    <row r="45" spans="1:3" ht="15">
      <c r="A45" s="104" t="s">
        <v>1091</v>
      </c>
      <c r="B45" s="408">
        <v>-1515186.27</v>
      </c>
      <c r="C45" s="409"/>
    </row>
    <row r="46" spans="1:3" ht="15">
      <c r="A46" s="104" t="s">
        <v>1092</v>
      </c>
      <c r="B46" s="408">
        <v>-731605.19</v>
      </c>
      <c r="C46" s="409"/>
    </row>
    <row r="47" spans="1:3" ht="15">
      <c r="A47" s="104" t="s">
        <v>1093</v>
      </c>
      <c r="B47" s="408">
        <v>-942833</v>
      </c>
      <c r="C47" s="409"/>
    </row>
    <row r="48" spans="1:3" ht="15">
      <c r="A48" s="104" t="s">
        <v>1094</v>
      </c>
      <c r="B48" s="408">
        <v>2898</v>
      </c>
      <c r="C48" s="409"/>
    </row>
    <row r="49" spans="1:3" ht="15">
      <c r="A49" s="104" t="s">
        <v>1095</v>
      </c>
      <c r="B49" s="408">
        <v>-169133.32</v>
      </c>
      <c r="C49" s="409"/>
    </row>
    <row r="50" spans="1:3" ht="15">
      <c r="A50" s="104" t="s">
        <v>1096</v>
      </c>
      <c r="B50" s="408">
        <v>-741176.0099999995</v>
      </c>
      <c r="C50" s="409"/>
    </row>
    <row r="51" spans="1:3" ht="15">
      <c r="A51" s="104" t="s">
        <v>1097</v>
      </c>
      <c r="B51" s="408">
        <v>-2383533</v>
      </c>
      <c r="C51" s="409"/>
    </row>
    <row r="52" spans="1:3" ht="15">
      <c r="A52" s="104" t="s">
        <v>1098</v>
      </c>
      <c r="B52" s="408">
        <v>-5373101.94</v>
      </c>
      <c r="C52" s="409"/>
    </row>
    <row r="53" spans="1:3" ht="15">
      <c r="A53" s="104" t="s">
        <v>1099</v>
      </c>
      <c r="B53" s="408">
        <v>-19454369.43</v>
      </c>
      <c r="C53" s="409"/>
    </row>
    <row r="54" spans="1:3" ht="15">
      <c r="A54" s="104" t="s">
        <v>1100</v>
      </c>
      <c r="B54" s="408">
        <v>-277466.59</v>
      </c>
      <c r="C54" s="409"/>
    </row>
    <row r="55" spans="1:3" ht="15">
      <c r="A55" s="104" t="s">
        <v>1101</v>
      </c>
      <c r="B55" s="408">
        <v>-738362</v>
      </c>
      <c r="C55" s="409"/>
    </row>
    <row r="56" spans="1:3" ht="15">
      <c r="A56" s="104" t="s">
        <v>1102</v>
      </c>
      <c r="B56" s="408">
        <v>-576155.86</v>
      </c>
      <c r="C56" s="409"/>
    </row>
    <row r="57" spans="1:3" ht="15">
      <c r="A57" s="104" t="s">
        <v>1103</v>
      </c>
      <c r="B57" s="408">
        <v>-436709</v>
      </c>
      <c r="C57" s="409"/>
    </row>
    <row r="58" spans="1:3" ht="15">
      <c r="A58" s="104" t="s">
        <v>1104</v>
      </c>
      <c r="B58" s="408">
        <v>-356114</v>
      </c>
      <c r="C58" s="409"/>
    </row>
    <row r="59" spans="1:3" ht="15">
      <c r="A59" s="104" t="s">
        <v>1105</v>
      </c>
      <c r="B59" s="408">
        <v>-242337</v>
      </c>
      <c r="C59" s="409"/>
    </row>
    <row r="60" spans="1:3" ht="15">
      <c r="A60" s="104" t="s">
        <v>1106</v>
      </c>
      <c r="B60" s="408">
        <v>-587306</v>
      </c>
      <c r="C60" s="409"/>
    </row>
    <row r="61" spans="1:3" ht="15">
      <c r="A61" s="104" t="s">
        <v>1107</v>
      </c>
      <c r="B61" s="408">
        <v>-219974</v>
      </c>
      <c r="C61" s="409"/>
    </row>
    <row r="62" spans="1:3" ht="15">
      <c r="A62" s="104" t="s">
        <v>1108</v>
      </c>
      <c r="B62" s="408">
        <v>-722900</v>
      </c>
      <c r="C62" s="409"/>
    </row>
    <row r="63" spans="1:3" ht="15">
      <c r="A63" s="104" t="s">
        <v>1109</v>
      </c>
      <c r="B63" s="408">
        <v>-468030.41</v>
      </c>
      <c r="C63" s="409"/>
    </row>
    <row r="64" spans="1:3" ht="15">
      <c r="A64" s="104" t="s">
        <v>1110</v>
      </c>
      <c r="B64" s="408">
        <v>-400318</v>
      </c>
      <c r="C64" s="409"/>
    </row>
    <row r="65" spans="1:3" ht="15">
      <c r="A65" s="104" t="s">
        <v>1111</v>
      </c>
      <c r="B65" s="408">
        <v>-197345.45</v>
      </c>
      <c r="C65" s="409"/>
    </row>
    <row r="66" spans="1:3" ht="15">
      <c r="A66" s="104" t="s">
        <v>1112</v>
      </c>
      <c r="B66" s="408">
        <v>-175920.28</v>
      </c>
      <c r="C66" s="409"/>
    </row>
    <row r="67" spans="1:3" ht="15">
      <c r="A67" s="104" t="s">
        <v>1113</v>
      </c>
      <c r="B67" s="408">
        <v>-389648</v>
      </c>
      <c r="C67" s="409"/>
    </row>
    <row r="68" spans="1:3" ht="15">
      <c r="A68" s="104" t="s">
        <v>1114</v>
      </c>
      <c r="B68" s="408">
        <v>-407166</v>
      </c>
      <c r="C68" s="409"/>
    </row>
    <row r="69" spans="1:3" ht="15">
      <c r="A69" s="104" t="s">
        <v>1115</v>
      </c>
      <c r="B69" s="408">
        <v>-152977.23</v>
      </c>
      <c r="C69" s="409"/>
    </row>
    <row r="70" spans="1:3" ht="15">
      <c r="A70" s="104" t="s">
        <v>1116</v>
      </c>
      <c r="B70" s="408">
        <v>-335244</v>
      </c>
      <c r="C70" s="409"/>
    </row>
    <row r="71" spans="1:3" ht="15">
      <c r="A71" s="104" t="s">
        <v>1117</v>
      </c>
      <c r="B71" s="408">
        <v>-110772</v>
      </c>
      <c r="C71" s="409"/>
    </row>
    <row r="72" spans="1:3" ht="15">
      <c r="A72" s="104" t="s">
        <v>1118</v>
      </c>
      <c r="B72" s="408">
        <v>-245402.38</v>
      </c>
      <c r="C72" s="409"/>
    </row>
    <row r="73" spans="1:3" ht="15">
      <c r="A73" s="104" t="s">
        <v>1119</v>
      </c>
      <c r="B73" s="408">
        <v>-529902.11</v>
      </c>
      <c r="C73" s="409"/>
    </row>
    <row r="74" spans="1:3" ht="15">
      <c r="A74" s="104" t="s">
        <v>1120</v>
      </c>
      <c r="B74" s="408">
        <v>-332698</v>
      </c>
      <c r="C74" s="409"/>
    </row>
    <row r="75" spans="1:3" ht="15">
      <c r="A75" s="104" t="s">
        <v>1121</v>
      </c>
      <c r="B75" s="408">
        <v>-586628</v>
      </c>
      <c r="C75" s="409"/>
    </row>
    <row r="76" spans="1:3" ht="15">
      <c r="A76" s="104" t="s">
        <v>1122</v>
      </c>
      <c r="B76" s="408">
        <v>-8489376.310000002</v>
      </c>
      <c r="C76" s="409"/>
    </row>
    <row r="77" spans="1:3" ht="15">
      <c r="A77" s="104" t="s">
        <v>1123</v>
      </c>
      <c r="B77" s="408">
        <v>-4048.96</v>
      </c>
      <c r="C77" s="409"/>
    </row>
    <row r="78" spans="1:3" ht="15">
      <c r="A78" s="104" t="s">
        <v>1124</v>
      </c>
      <c r="B78" s="408">
        <v>47691</v>
      </c>
      <c r="C78" s="409"/>
    </row>
    <row r="79" spans="1:3" ht="15">
      <c r="A79" s="104" t="s">
        <v>1125</v>
      </c>
      <c r="B79" s="408">
        <v>-8514.69</v>
      </c>
      <c r="C79" s="409"/>
    </row>
    <row r="80" spans="1:3" ht="15">
      <c r="A80" s="104" t="s">
        <v>1126</v>
      </c>
      <c r="B80" s="408">
        <v>-7483</v>
      </c>
      <c r="C80" s="409"/>
    </row>
    <row r="81" spans="1:3" ht="15">
      <c r="A81" s="104" t="s">
        <v>1127</v>
      </c>
      <c r="B81" s="408">
        <v>-6196</v>
      </c>
      <c r="C81" s="409"/>
    </row>
    <row r="82" spans="1:3" ht="15">
      <c r="A82" s="104" t="s">
        <v>1128</v>
      </c>
      <c r="B82" s="408">
        <v>16322</v>
      </c>
      <c r="C82" s="409"/>
    </row>
    <row r="83" spans="1:3" ht="15">
      <c r="A83" s="104" t="s">
        <v>1129</v>
      </c>
      <c r="B83" s="408">
        <v>-1294</v>
      </c>
      <c r="C83" s="409"/>
    </row>
    <row r="84" spans="1:3" ht="15">
      <c r="A84" s="104" t="s">
        <v>1130</v>
      </c>
      <c r="B84" s="408">
        <v>12266</v>
      </c>
      <c r="C84" s="409"/>
    </row>
    <row r="85" spans="1:3" ht="15">
      <c r="A85" s="104" t="s">
        <v>1131</v>
      </c>
      <c r="B85" s="408">
        <v>7041</v>
      </c>
      <c r="C85" s="409"/>
    </row>
    <row r="86" spans="1:3" ht="15">
      <c r="A86" s="104" t="s">
        <v>1132</v>
      </c>
      <c r="B86" s="408">
        <v>24278.93</v>
      </c>
      <c r="C86" s="409"/>
    </row>
    <row r="87" spans="1:3" ht="15">
      <c r="A87" s="104" t="s">
        <v>1133</v>
      </c>
      <c r="B87" s="408">
        <v>4981</v>
      </c>
      <c r="C87" s="409"/>
    </row>
    <row r="88" spans="1:3" ht="15">
      <c r="A88" s="104" t="s">
        <v>1134</v>
      </c>
      <c r="B88" s="408">
        <v>17218.48</v>
      </c>
      <c r="C88" s="409"/>
    </row>
    <row r="89" spans="1:3" ht="15">
      <c r="A89" s="104" t="s">
        <v>1135</v>
      </c>
      <c r="B89" s="408">
        <v>6992.88</v>
      </c>
      <c r="C89" s="409"/>
    </row>
    <row r="90" spans="1:3" ht="15">
      <c r="A90" s="104" t="s">
        <v>1136</v>
      </c>
      <c r="B90" s="408">
        <v>8794</v>
      </c>
      <c r="C90" s="409"/>
    </row>
    <row r="91" spans="1:3" ht="15">
      <c r="A91" s="104" t="s">
        <v>1137</v>
      </c>
      <c r="B91" s="408">
        <v>4330</v>
      </c>
      <c r="C91" s="409"/>
    </row>
    <row r="92" spans="1:3" ht="15">
      <c r="A92" s="104" t="s">
        <v>1138</v>
      </c>
      <c r="B92" s="408">
        <v>-15060.86</v>
      </c>
      <c r="C92" s="409"/>
    </row>
    <row r="93" spans="1:3" ht="15">
      <c r="A93" s="104" t="s">
        <v>1139</v>
      </c>
      <c r="B93" s="408">
        <v>2081</v>
      </c>
      <c r="C93" s="409"/>
    </row>
    <row r="94" spans="1:3" ht="15">
      <c r="A94" s="104" t="s">
        <v>1140</v>
      </c>
      <c r="B94" s="408">
        <v>17205</v>
      </c>
      <c r="C94" s="409"/>
    </row>
    <row r="95" spans="1:3" ht="15">
      <c r="A95" s="104" t="s">
        <v>1141</v>
      </c>
      <c r="B95" s="408">
        <v>5552.619999999999</v>
      </c>
      <c r="C95" s="409"/>
    </row>
    <row r="96" spans="1:3" ht="15">
      <c r="A96" s="104" t="s">
        <v>1142</v>
      </c>
      <c r="B96" s="408">
        <v>4959.81999999995</v>
      </c>
      <c r="C96" s="409"/>
    </row>
    <row r="97" spans="1:3" ht="15">
      <c r="A97" s="104" t="s">
        <v>1143</v>
      </c>
      <c r="B97" s="408">
        <v>39013</v>
      </c>
      <c r="C97" s="409"/>
    </row>
    <row r="98" spans="1:3" ht="15">
      <c r="A98" s="104" t="s">
        <v>1144</v>
      </c>
      <c r="B98" s="408">
        <v>12737</v>
      </c>
      <c r="C98" s="409"/>
    </row>
    <row r="99" spans="1:3" ht="15">
      <c r="A99" s="104" t="s">
        <v>1145</v>
      </c>
      <c r="B99" s="408">
        <v>188866.21999999994</v>
      </c>
      <c r="C99" s="409"/>
    </row>
    <row r="100" spans="1:3" ht="15">
      <c r="A100" s="104" t="s">
        <v>1146</v>
      </c>
      <c r="B100" s="408">
        <v>-760805.52</v>
      </c>
      <c r="C100" s="409"/>
    </row>
    <row r="101" spans="1:3" ht="15">
      <c r="A101" s="104" t="s">
        <v>1147</v>
      </c>
      <c r="B101" s="408">
        <v>-3581215</v>
      </c>
      <c r="C101" s="409"/>
    </row>
    <row r="102" spans="1:3" ht="15">
      <c r="A102" s="104" t="s">
        <v>1148</v>
      </c>
      <c r="B102" s="408">
        <v>-2049255.54</v>
      </c>
      <c r="C102" s="409"/>
    </row>
    <row r="103" spans="1:3" ht="15">
      <c r="A103" s="104" t="s">
        <v>1149</v>
      </c>
      <c r="B103" s="408">
        <v>-1251729</v>
      </c>
      <c r="C103" s="409"/>
    </row>
    <row r="104" spans="1:3" ht="15">
      <c r="A104" s="104" t="s">
        <v>1150</v>
      </c>
      <c r="B104" s="408">
        <v>-1851336</v>
      </c>
      <c r="C104" s="409"/>
    </row>
    <row r="105" spans="1:3" ht="15">
      <c r="A105" s="104" t="s">
        <v>1151</v>
      </c>
      <c r="B105" s="408">
        <v>-1994019</v>
      </c>
      <c r="C105" s="409"/>
    </row>
    <row r="106" spans="1:3" ht="15">
      <c r="A106" s="104" t="s">
        <v>1152</v>
      </c>
      <c r="B106" s="408">
        <v>-2423214</v>
      </c>
      <c r="C106" s="409"/>
    </row>
    <row r="107" spans="1:3" ht="15">
      <c r="A107" s="104" t="s">
        <v>1153</v>
      </c>
      <c r="B107" s="408">
        <v>-2994256</v>
      </c>
      <c r="C107" s="409"/>
    </row>
    <row r="108" spans="1:3" ht="15">
      <c r="A108" s="104" t="s">
        <v>1154</v>
      </c>
      <c r="B108" s="408">
        <v>-1628628</v>
      </c>
      <c r="C108" s="409"/>
    </row>
    <row r="109" spans="1:3" ht="15">
      <c r="A109" s="104" t="s">
        <v>1155</v>
      </c>
      <c r="B109" s="408">
        <v>-2227493.91</v>
      </c>
      <c r="C109" s="409"/>
    </row>
    <row r="110" spans="1:3" ht="15">
      <c r="A110" s="104" t="s">
        <v>1156</v>
      </c>
      <c r="B110" s="408">
        <v>-5229196</v>
      </c>
      <c r="C110" s="409"/>
    </row>
    <row r="111" spans="1:3" ht="15">
      <c r="A111" s="104" t="s">
        <v>1157</v>
      </c>
      <c r="B111" s="408">
        <v>-2720593.58</v>
      </c>
      <c r="C111" s="409"/>
    </row>
    <row r="112" spans="1:3" ht="15">
      <c r="A112" s="104" t="s">
        <v>1158</v>
      </c>
      <c r="B112" s="408">
        <v>-1867507</v>
      </c>
      <c r="C112" s="409"/>
    </row>
    <row r="113" spans="1:3" ht="15">
      <c r="A113" s="104" t="s">
        <v>1159</v>
      </c>
      <c r="B113" s="408">
        <v>-1915843</v>
      </c>
      <c r="C113" s="409"/>
    </row>
    <row r="114" spans="1:3" ht="15">
      <c r="A114" s="104" t="s">
        <v>1160</v>
      </c>
      <c r="B114" s="408">
        <v>-3618159</v>
      </c>
      <c r="C114" s="409"/>
    </row>
    <row r="115" spans="1:3" ht="15">
      <c r="A115" s="104" t="s">
        <v>1161</v>
      </c>
      <c r="B115" s="408">
        <v>-1010783.62</v>
      </c>
      <c r="C115" s="409"/>
    </row>
    <row r="116" spans="1:3" ht="15">
      <c r="A116" s="104" t="s">
        <v>1162</v>
      </c>
      <c r="B116" s="408">
        <v>-1248184</v>
      </c>
      <c r="C116" s="409"/>
    </row>
    <row r="117" spans="1:3" ht="15">
      <c r="A117" s="104" t="s">
        <v>1163</v>
      </c>
      <c r="B117" s="408">
        <v>-1026797</v>
      </c>
      <c r="C117" s="409"/>
    </row>
    <row r="118" spans="1:3" ht="15">
      <c r="A118" s="104" t="s">
        <v>1164</v>
      </c>
      <c r="B118" s="408">
        <v>-1408576.18</v>
      </c>
      <c r="C118" s="409"/>
    </row>
    <row r="119" spans="1:3" ht="15">
      <c r="A119" s="104" t="s">
        <v>1165</v>
      </c>
      <c r="B119" s="408">
        <v>-1200211.79</v>
      </c>
      <c r="C119" s="409"/>
    </row>
    <row r="120" spans="1:3" ht="15">
      <c r="A120" s="104" t="s">
        <v>1166</v>
      </c>
      <c r="B120" s="408">
        <v>-2772412</v>
      </c>
      <c r="C120" s="409"/>
    </row>
    <row r="121" spans="1:3" ht="15">
      <c r="A121" s="104" t="s">
        <v>1167</v>
      </c>
      <c r="B121" s="408">
        <v>-16668423</v>
      </c>
      <c r="C121" s="409"/>
    </row>
    <row r="122" spans="1:3" ht="15">
      <c r="A122" s="104" t="s">
        <v>1168</v>
      </c>
      <c r="B122" s="408">
        <v>-61448638.14</v>
      </c>
      <c r="C122" s="409"/>
    </row>
    <row r="123" spans="1:3" ht="15">
      <c r="A123" s="104" t="s">
        <v>1169</v>
      </c>
      <c r="B123" s="408">
        <v>10337.1</v>
      </c>
      <c r="C123" s="409"/>
    </row>
    <row r="124" spans="1:3" ht="15">
      <c r="A124" s="104" t="s">
        <v>1170</v>
      </c>
      <c r="B124" s="408">
        <v>32227</v>
      </c>
      <c r="C124" s="409"/>
    </row>
    <row r="125" spans="1:3" ht="15">
      <c r="A125" s="104" t="s">
        <v>1171</v>
      </c>
      <c r="B125" s="408">
        <v>-8001.66</v>
      </c>
      <c r="C125" s="409"/>
    </row>
    <row r="126" spans="1:3" ht="15">
      <c r="A126" s="104" t="s">
        <v>1172</v>
      </c>
      <c r="B126" s="408">
        <v>18790</v>
      </c>
      <c r="C126" s="409"/>
    </row>
    <row r="127" spans="1:3" ht="15">
      <c r="A127" s="104" t="s">
        <v>1173</v>
      </c>
      <c r="B127" s="408">
        <v>-97105</v>
      </c>
      <c r="C127" s="409"/>
    </row>
    <row r="128" spans="1:3" ht="15">
      <c r="A128" s="104" t="s">
        <v>1174</v>
      </c>
      <c r="B128" s="408">
        <v>-18181</v>
      </c>
      <c r="C128" s="409"/>
    </row>
    <row r="129" spans="1:3" ht="15">
      <c r="A129" s="104" t="s">
        <v>1175</v>
      </c>
      <c r="B129" s="408">
        <v>14916</v>
      </c>
      <c r="C129" s="409"/>
    </row>
    <row r="130" spans="1:3" ht="15">
      <c r="A130" s="104" t="s">
        <v>1176</v>
      </c>
      <c r="B130" s="408">
        <v>6480</v>
      </c>
      <c r="C130" s="409"/>
    </row>
    <row r="131" spans="1:3" ht="15">
      <c r="A131" s="104" t="s">
        <v>1177</v>
      </c>
      <c r="B131" s="408">
        <v>-70568</v>
      </c>
      <c r="C131" s="409"/>
    </row>
    <row r="132" spans="1:3" ht="15">
      <c r="A132" s="104" t="s">
        <v>1178</v>
      </c>
      <c r="B132" s="408">
        <v>-198774.26</v>
      </c>
      <c r="C132" s="409"/>
    </row>
    <row r="133" spans="1:3" ht="15">
      <c r="A133" s="104" t="s">
        <v>1179</v>
      </c>
      <c r="B133" s="408">
        <v>-27917</v>
      </c>
      <c r="C133" s="409"/>
    </row>
    <row r="134" spans="1:3" ht="15">
      <c r="A134" s="104" t="s">
        <v>1180</v>
      </c>
      <c r="B134" s="408">
        <v>-23878.94</v>
      </c>
      <c r="C134" s="409"/>
    </row>
    <row r="135" spans="1:3" ht="15">
      <c r="A135" s="104" t="s">
        <v>1181</v>
      </c>
      <c r="B135" s="408">
        <v>-18534</v>
      </c>
      <c r="C135" s="409"/>
    </row>
    <row r="136" spans="1:3" ht="15">
      <c r="A136" s="104" t="s">
        <v>1182</v>
      </c>
      <c r="B136" s="408">
        <v>-5535</v>
      </c>
      <c r="C136" s="409"/>
    </row>
    <row r="137" spans="1:3" ht="15">
      <c r="A137" s="104" t="s">
        <v>1183</v>
      </c>
      <c r="B137" s="408">
        <v>-84967</v>
      </c>
      <c r="C137" s="409"/>
    </row>
    <row r="138" spans="1:3" ht="15">
      <c r="A138" s="104" t="s">
        <v>1184</v>
      </c>
      <c r="B138" s="408">
        <v>-4320.1</v>
      </c>
      <c r="C138" s="409"/>
    </row>
    <row r="139" spans="1:3" ht="15">
      <c r="A139" s="104" t="s">
        <v>1185</v>
      </c>
      <c r="B139" s="408">
        <v>-1974</v>
      </c>
      <c r="C139" s="409"/>
    </row>
    <row r="140" spans="1:3" ht="15">
      <c r="A140" s="104" t="s">
        <v>1186</v>
      </c>
      <c r="B140" s="408">
        <v>-5321</v>
      </c>
      <c r="C140" s="409"/>
    </row>
    <row r="141" spans="1:3" ht="15">
      <c r="A141" s="104" t="s">
        <v>1187</v>
      </c>
      <c r="B141" s="408">
        <v>-16242.43</v>
      </c>
      <c r="C141" s="409"/>
    </row>
    <row r="142" spans="1:3" ht="15">
      <c r="A142" s="104" t="s">
        <v>1188</v>
      </c>
      <c r="B142" s="408">
        <v>-17062.5999999998</v>
      </c>
      <c r="C142" s="409"/>
    </row>
    <row r="143" spans="1:3" ht="15">
      <c r="A143" s="104" t="s">
        <v>1189</v>
      </c>
      <c r="B143" s="408">
        <v>-8487</v>
      </c>
      <c r="C143" s="409"/>
    </row>
    <row r="144" spans="1:3" ht="15">
      <c r="A144" s="104" t="s">
        <v>1190</v>
      </c>
      <c r="B144" s="408">
        <v>58252</v>
      </c>
      <c r="C144" s="409"/>
    </row>
    <row r="145" spans="1:3" ht="15">
      <c r="A145" s="104" t="s">
        <v>1191</v>
      </c>
      <c r="B145" s="408">
        <v>-465866.8899999998</v>
      </c>
      <c r="C145" s="409"/>
    </row>
    <row r="146" spans="1:3" ht="15">
      <c r="A146" s="104" t="s">
        <v>1192</v>
      </c>
      <c r="B146" s="408">
        <v>-986.88</v>
      </c>
      <c r="C146" s="409"/>
    </row>
    <row r="147" spans="1:3" ht="15">
      <c r="A147" s="104" t="s">
        <v>1193</v>
      </c>
      <c r="B147" s="408">
        <v>-70541</v>
      </c>
      <c r="C147" s="409"/>
    </row>
    <row r="148" spans="1:3" ht="15">
      <c r="A148" s="104" t="s">
        <v>1194</v>
      </c>
      <c r="B148" s="408">
        <v>-141292.43</v>
      </c>
      <c r="C148" s="409"/>
    </row>
    <row r="149" spans="1:3" ht="15">
      <c r="A149" s="104" t="s">
        <v>1195</v>
      </c>
      <c r="B149" s="408">
        <v>-33894</v>
      </c>
      <c r="C149" s="409"/>
    </row>
    <row r="150" spans="1:3" ht="15">
      <c r="A150" s="104" t="s">
        <v>1196</v>
      </c>
      <c r="B150" s="408">
        <v>-34952</v>
      </c>
      <c r="C150" s="409"/>
    </row>
    <row r="151" spans="1:3" ht="15">
      <c r="A151" s="104" t="s">
        <v>1197</v>
      </c>
      <c r="B151" s="408">
        <v>-14803</v>
      </c>
      <c r="C151" s="409"/>
    </row>
    <row r="152" spans="1:3" ht="15">
      <c r="A152" s="104" t="s">
        <v>1198</v>
      </c>
      <c r="B152" s="408">
        <v>-135453</v>
      </c>
      <c r="C152" s="409"/>
    </row>
    <row r="153" spans="1:3" ht="15">
      <c r="A153" s="104" t="s">
        <v>1199</v>
      </c>
      <c r="B153" s="408">
        <v>-42683</v>
      </c>
      <c r="C153" s="409"/>
    </row>
    <row r="154" spans="1:3" ht="15">
      <c r="A154" s="104" t="s">
        <v>1200</v>
      </c>
      <c r="B154" s="408">
        <v>-33540</v>
      </c>
      <c r="C154" s="409"/>
    </row>
    <row r="155" spans="1:3" ht="15">
      <c r="A155" s="104" t="s">
        <v>1201</v>
      </c>
      <c r="B155" s="408">
        <v>-126123.27</v>
      </c>
      <c r="C155" s="409"/>
    </row>
    <row r="156" spans="1:3" ht="15">
      <c r="A156" s="104" t="s">
        <v>1202</v>
      </c>
      <c r="B156" s="408">
        <v>-38521</v>
      </c>
      <c r="C156" s="409"/>
    </row>
    <row r="157" spans="1:3" ht="15">
      <c r="A157" s="104" t="s">
        <v>1203</v>
      </c>
      <c r="B157" s="408">
        <v>-74503.27</v>
      </c>
      <c r="C157" s="409"/>
    </row>
    <row r="158" spans="1:3" ht="15">
      <c r="A158" s="104" t="s">
        <v>1204</v>
      </c>
      <c r="B158" s="408">
        <v>-93116</v>
      </c>
      <c r="C158" s="409"/>
    </row>
    <row r="159" spans="1:3" ht="15">
      <c r="A159" s="104" t="s">
        <v>1205</v>
      </c>
      <c r="B159" s="408">
        <v>-35980</v>
      </c>
      <c r="C159" s="409"/>
    </row>
    <row r="160" spans="1:3" ht="15">
      <c r="A160" s="104" t="s">
        <v>1206</v>
      </c>
      <c r="B160" s="408">
        <v>-130268</v>
      </c>
      <c r="C160" s="409"/>
    </row>
    <row r="161" spans="1:3" ht="15">
      <c r="A161" s="104" t="s">
        <v>1207</v>
      </c>
      <c r="B161" s="408">
        <v>-42662</v>
      </c>
      <c r="C161" s="409"/>
    </row>
    <row r="162" spans="1:3" ht="15">
      <c r="A162" s="104" t="s">
        <v>1208</v>
      </c>
      <c r="B162" s="408">
        <v>-74222</v>
      </c>
      <c r="C162" s="409"/>
    </row>
    <row r="163" spans="1:3" ht="15">
      <c r="A163" s="104" t="s">
        <v>1209</v>
      </c>
      <c r="B163" s="408">
        <v>-19943</v>
      </c>
      <c r="C163" s="409"/>
    </row>
    <row r="164" spans="1:3" ht="15">
      <c r="A164" s="104" t="s">
        <v>1210</v>
      </c>
      <c r="B164" s="408">
        <v>-30346.56</v>
      </c>
      <c r="C164" s="409"/>
    </row>
    <row r="165" spans="1:3" ht="15">
      <c r="A165" s="104" t="s">
        <v>1211</v>
      </c>
      <c r="B165" s="408">
        <v>-70767.52</v>
      </c>
      <c r="C165" s="409"/>
    </row>
    <row r="166" spans="1:3" ht="15">
      <c r="A166" s="104" t="s">
        <v>1212</v>
      </c>
      <c r="B166" s="408">
        <v>-27992</v>
      </c>
      <c r="C166" s="409"/>
    </row>
    <row r="167" spans="1:3" ht="15">
      <c r="A167" s="104" t="s">
        <v>1213</v>
      </c>
      <c r="B167" s="408">
        <v>-36930.83</v>
      </c>
      <c r="C167" s="409"/>
    </row>
    <row r="168" spans="1:3" ht="15">
      <c r="A168" s="104" t="s">
        <v>1214</v>
      </c>
      <c r="B168" s="408">
        <v>-1309520.7600000002</v>
      </c>
      <c r="C168" s="409"/>
    </row>
    <row r="169" spans="1:3" ht="15">
      <c r="A169" s="104" t="s">
        <v>1215</v>
      </c>
      <c r="B169" s="408">
        <v>0</v>
      </c>
      <c r="C169" s="409"/>
    </row>
    <row r="170" spans="1:3" ht="15">
      <c r="A170" s="104" t="s">
        <v>1216</v>
      </c>
      <c r="B170" s="408">
        <v>0</v>
      </c>
      <c r="C170" s="409"/>
    </row>
    <row r="171" spans="1:3" ht="15">
      <c r="A171" s="104" t="s">
        <v>1217</v>
      </c>
      <c r="B171" s="408">
        <v>0</v>
      </c>
      <c r="C171" s="409"/>
    </row>
    <row r="172" spans="1:3" ht="15">
      <c r="A172" s="104" t="s">
        <v>1218</v>
      </c>
      <c r="B172" s="408">
        <v>11333</v>
      </c>
      <c r="C172" s="409"/>
    </row>
    <row r="173" spans="1:3" ht="15">
      <c r="A173" s="104" t="s">
        <v>1219</v>
      </c>
      <c r="B173" s="408">
        <v>17595</v>
      </c>
      <c r="C173" s="409"/>
    </row>
    <row r="174" spans="1:3" ht="15">
      <c r="A174" s="104" t="s">
        <v>1220</v>
      </c>
      <c r="B174" s="408">
        <v>0</v>
      </c>
      <c r="C174" s="409"/>
    </row>
    <row r="175" spans="1:3" ht="15">
      <c r="A175" s="104" t="s">
        <v>1221</v>
      </c>
      <c r="B175" s="408">
        <v>-3331</v>
      </c>
      <c r="C175" s="409"/>
    </row>
    <row r="176" spans="1:3" ht="15">
      <c r="A176" s="104" t="s">
        <v>1222</v>
      </c>
      <c r="B176" s="408">
        <v>0</v>
      </c>
      <c r="C176" s="409"/>
    </row>
    <row r="177" spans="1:3" ht="15">
      <c r="A177" s="104" t="s">
        <v>1223</v>
      </c>
      <c r="B177" s="408">
        <v>0</v>
      </c>
      <c r="C177" s="409"/>
    </row>
    <row r="178" spans="1:3" ht="15">
      <c r="A178" s="104" t="s">
        <v>1224</v>
      </c>
      <c r="B178" s="408">
        <v>0</v>
      </c>
      <c r="C178" s="409"/>
    </row>
    <row r="179" spans="1:3" ht="15">
      <c r="A179" s="104" t="s">
        <v>1225</v>
      </c>
      <c r="B179" s="408">
        <v>0</v>
      </c>
      <c r="C179" s="409"/>
    </row>
    <row r="180" spans="1:3" ht="15">
      <c r="A180" s="104" t="s">
        <v>1226</v>
      </c>
      <c r="B180" s="408">
        <v>0</v>
      </c>
      <c r="C180" s="409"/>
    </row>
    <row r="181" spans="1:3" ht="15">
      <c r="A181" s="104" t="s">
        <v>1227</v>
      </c>
      <c r="B181" s="408">
        <v>0</v>
      </c>
      <c r="C181" s="409"/>
    </row>
    <row r="182" spans="1:3" ht="15">
      <c r="A182" s="104" t="s">
        <v>1228</v>
      </c>
      <c r="B182" s="408">
        <v>0</v>
      </c>
      <c r="C182" s="409"/>
    </row>
    <row r="183" spans="1:3" ht="15">
      <c r="A183" s="104" t="s">
        <v>1229</v>
      </c>
      <c r="B183" s="408">
        <v>2555</v>
      </c>
      <c r="C183" s="409"/>
    </row>
    <row r="184" spans="1:3" ht="15">
      <c r="A184" s="104" t="s">
        <v>1230</v>
      </c>
      <c r="B184" s="408">
        <v>0</v>
      </c>
      <c r="C184" s="409"/>
    </row>
    <row r="185" spans="1:3" ht="15">
      <c r="A185" s="104" t="s">
        <v>1231</v>
      </c>
      <c r="B185" s="408">
        <v>0</v>
      </c>
      <c r="C185" s="409"/>
    </row>
    <row r="186" spans="1:3" ht="15">
      <c r="A186" s="104" t="s">
        <v>1232</v>
      </c>
      <c r="B186" s="408">
        <v>0</v>
      </c>
      <c r="C186" s="409"/>
    </row>
    <row r="187" spans="1:3" ht="15">
      <c r="A187" s="104" t="s">
        <v>1233</v>
      </c>
      <c r="B187" s="408">
        <v>0</v>
      </c>
      <c r="C187" s="409"/>
    </row>
    <row r="188" spans="1:3" ht="15">
      <c r="A188" s="104" t="s">
        <v>1234</v>
      </c>
      <c r="B188" s="408">
        <v>0</v>
      </c>
      <c r="C188" s="409"/>
    </row>
    <row r="189" spans="1:3" ht="15">
      <c r="A189" s="104" t="s">
        <v>1235</v>
      </c>
      <c r="B189" s="408">
        <v>894</v>
      </c>
      <c r="C189" s="409"/>
    </row>
    <row r="190" spans="1:3" ht="15">
      <c r="A190" s="104" t="s">
        <v>1236</v>
      </c>
      <c r="B190" s="408">
        <v>0</v>
      </c>
      <c r="C190" s="409"/>
    </row>
    <row r="191" spans="1:3" ht="15">
      <c r="A191" s="104" t="s">
        <v>1237</v>
      </c>
      <c r="B191" s="408">
        <v>29046</v>
      </c>
      <c r="C191" s="409"/>
    </row>
    <row r="192" spans="1:3" ht="15">
      <c r="A192" s="104" t="s">
        <v>1238</v>
      </c>
      <c r="B192" s="408">
        <v>-218219.44</v>
      </c>
      <c r="C192" s="409"/>
    </row>
    <row r="193" spans="1:3" ht="15">
      <c r="A193" s="104" t="s">
        <v>1239</v>
      </c>
      <c r="B193" s="408">
        <v>-691995</v>
      </c>
      <c r="C193" s="409"/>
    </row>
    <row r="194" spans="1:3" ht="15">
      <c r="A194" s="104" t="s">
        <v>1240</v>
      </c>
      <c r="B194" s="408">
        <v>-311335.08</v>
      </c>
      <c r="C194" s="409"/>
    </row>
    <row r="195" spans="1:3" ht="15">
      <c r="A195" s="104" t="s">
        <v>1241</v>
      </c>
      <c r="B195" s="408">
        <v>-209178</v>
      </c>
      <c r="C195" s="409"/>
    </row>
    <row r="196" spans="1:3" ht="15">
      <c r="A196" s="104" t="s">
        <v>1242</v>
      </c>
      <c r="B196" s="408">
        <v>-97065</v>
      </c>
      <c r="C196" s="409"/>
    </row>
    <row r="197" spans="1:3" ht="15">
      <c r="A197" s="104" t="s">
        <v>1243</v>
      </c>
      <c r="B197" s="408">
        <v>-50912</v>
      </c>
      <c r="C197" s="409"/>
    </row>
    <row r="198" spans="1:3" ht="15">
      <c r="A198" s="104" t="s">
        <v>1244</v>
      </c>
      <c r="B198" s="408">
        <v>-336277</v>
      </c>
      <c r="C198" s="409"/>
    </row>
    <row r="199" spans="1:3" ht="15">
      <c r="A199" s="104" t="s">
        <v>1245</v>
      </c>
      <c r="B199" s="408">
        <v>-86893</v>
      </c>
      <c r="C199" s="409"/>
    </row>
    <row r="200" spans="1:3" ht="15">
      <c r="A200" s="104" t="s">
        <v>1246</v>
      </c>
      <c r="B200" s="408">
        <v>-450034</v>
      </c>
      <c r="C200" s="409"/>
    </row>
    <row r="201" spans="1:3" ht="15">
      <c r="A201" s="104" t="s">
        <v>1247</v>
      </c>
      <c r="B201" s="408">
        <v>-88054.26</v>
      </c>
      <c r="C201" s="409"/>
    </row>
    <row r="202" spans="1:3" ht="15">
      <c r="A202" s="104" t="s">
        <v>1248</v>
      </c>
      <c r="B202" s="408">
        <v>-157927</v>
      </c>
      <c r="C202" s="409"/>
    </row>
    <row r="203" spans="1:3" ht="15">
      <c r="A203" s="104" t="s">
        <v>1249</v>
      </c>
      <c r="B203" s="408">
        <v>-121488.7</v>
      </c>
      <c r="C203" s="409"/>
    </row>
    <row r="204" spans="1:3" ht="15">
      <c r="A204" s="104" t="s">
        <v>1250</v>
      </c>
      <c r="B204" s="408">
        <v>-341769</v>
      </c>
      <c r="C204" s="409"/>
    </row>
    <row r="205" spans="1:3" ht="15">
      <c r="A205" s="104" t="s">
        <v>1251</v>
      </c>
      <c r="B205" s="408">
        <v>-278701</v>
      </c>
      <c r="C205" s="409"/>
    </row>
    <row r="206" spans="1:3" ht="15">
      <c r="A206" s="104" t="s">
        <v>1252</v>
      </c>
      <c r="B206" s="408">
        <v>-20313</v>
      </c>
      <c r="C206" s="409"/>
    </row>
    <row r="207" spans="1:3" ht="15">
      <c r="A207" s="104" t="s">
        <v>1253</v>
      </c>
      <c r="B207" s="408">
        <v>-92122.18</v>
      </c>
      <c r="C207" s="409"/>
    </row>
    <row r="208" spans="1:3" ht="15">
      <c r="A208" s="104" t="s">
        <v>1254</v>
      </c>
      <c r="B208" s="408">
        <v>-148936</v>
      </c>
      <c r="C208" s="409"/>
    </row>
    <row r="209" spans="1:3" ht="15">
      <c r="A209" s="104" t="s">
        <v>1255</v>
      </c>
      <c r="B209" s="408">
        <v>-4269</v>
      </c>
      <c r="C209" s="409"/>
    </row>
    <row r="210" spans="1:3" ht="15">
      <c r="A210" s="104" t="s">
        <v>1256</v>
      </c>
      <c r="B210" s="408">
        <v>-286638.65</v>
      </c>
      <c r="C210" s="409"/>
    </row>
    <row r="211" spans="1:3" ht="15">
      <c r="A211" s="104" t="s">
        <v>1257</v>
      </c>
      <c r="B211" s="408">
        <v>-131898.37</v>
      </c>
      <c r="C211" s="409"/>
    </row>
    <row r="212" spans="1:3" ht="15">
      <c r="A212" s="104" t="s">
        <v>1258</v>
      </c>
      <c r="B212" s="408">
        <v>-291928</v>
      </c>
      <c r="C212" s="409"/>
    </row>
    <row r="213" spans="1:3" ht="15">
      <c r="A213" s="104" t="s">
        <v>1259</v>
      </c>
      <c r="B213" s="408">
        <v>-812017</v>
      </c>
      <c r="C213" s="409"/>
    </row>
    <row r="214" spans="1:3" ht="15">
      <c r="A214" s="104" t="s">
        <v>1260</v>
      </c>
      <c r="B214" s="408">
        <v>-5227970.68</v>
      </c>
      <c r="C214" s="409"/>
    </row>
    <row r="215" spans="1:3" ht="15">
      <c r="A215" s="104" t="s">
        <v>1261</v>
      </c>
      <c r="B215" s="408">
        <v>-3710211.67</v>
      </c>
      <c r="C215" s="409"/>
    </row>
    <row r="216" spans="1:3" ht="15">
      <c r="A216" s="104" t="s">
        <v>1262</v>
      </c>
      <c r="B216" s="408">
        <v>-8942832</v>
      </c>
      <c r="C216" s="409"/>
    </row>
    <row r="217" spans="1:3" ht="15">
      <c r="A217" s="104" t="s">
        <v>1263</v>
      </c>
      <c r="B217" s="408">
        <v>-6180726.55</v>
      </c>
      <c r="C217" s="409"/>
    </row>
    <row r="218" spans="1:3" ht="15">
      <c r="A218" s="104" t="s">
        <v>1264</v>
      </c>
      <c r="B218" s="408">
        <v>-4693826</v>
      </c>
      <c r="C218" s="409"/>
    </row>
    <row r="219" spans="1:3" ht="15">
      <c r="A219" s="104" t="s">
        <v>1265</v>
      </c>
      <c r="B219" s="408">
        <v>-5213636</v>
      </c>
      <c r="C219" s="409"/>
    </row>
    <row r="220" spans="1:3" ht="15">
      <c r="A220" s="104" t="s">
        <v>1266</v>
      </c>
      <c r="B220" s="408">
        <v>-3921010</v>
      </c>
      <c r="C220" s="409"/>
    </row>
    <row r="221" spans="1:3" ht="15">
      <c r="A221" s="104" t="s">
        <v>1267</v>
      </c>
      <c r="B221" s="408">
        <v>-7209815</v>
      </c>
      <c r="C221" s="409"/>
    </row>
    <row r="222" spans="1:3" ht="15">
      <c r="A222" s="104" t="s">
        <v>1268</v>
      </c>
      <c r="B222" s="408">
        <v>-4358321</v>
      </c>
      <c r="C222" s="409"/>
    </row>
    <row r="223" spans="1:3" ht="15">
      <c r="A223" s="104" t="s">
        <v>1269</v>
      </c>
      <c r="B223" s="408">
        <v>-8775023</v>
      </c>
      <c r="C223" s="409"/>
    </row>
    <row r="224" spans="1:3" ht="15">
      <c r="A224" s="104" t="s">
        <v>1270</v>
      </c>
      <c r="B224" s="408">
        <v>-7381557.79</v>
      </c>
      <c r="C224" s="409"/>
    </row>
    <row r="225" spans="1:3" ht="15">
      <c r="A225" s="104" t="s">
        <v>1271</v>
      </c>
      <c r="B225" s="408">
        <v>-7657836</v>
      </c>
      <c r="C225" s="409"/>
    </row>
    <row r="226" spans="1:3" ht="15">
      <c r="A226" s="104" t="s">
        <v>1272</v>
      </c>
      <c r="B226" s="408">
        <v>-4385271.21</v>
      </c>
      <c r="C226" s="409"/>
    </row>
    <row r="227" spans="1:3" ht="15">
      <c r="A227" s="104" t="s">
        <v>1273</v>
      </c>
      <c r="B227" s="408">
        <v>-4616411</v>
      </c>
      <c r="C227" s="409"/>
    </row>
    <row r="228" spans="1:3" ht="15">
      <c r="A228" s="104" t="s">
        <v>1274</v>
      </c>
      <c r="B228" s="408">
        <v>-3851574</v>
      </c>
      <c r="C228" s="409"/>
    </row>
    <row r="229" spans="1:3" ht="15">
      <c r="A229" s="104" t="s">
        <v>1275</v>
      </c>
      <c r="B229" s="408">
        <v>-7217637</v>
      </c>
      <c r="C229" s="409"/>
    </row>
    <row r="230" spans="1:3" ht="15">
      <c r="A230" s="104" t="s">
        <v>1276</v>
      </c>
      <c r="B230" s="408">
        <v>-1770071.9</v>
      </c>
      <c r="C230" s="409"/>
    </row>
    <row r="231" spans="1:3" ht="15">
      <c r="A231" s="104" t="s">
        <v>1277</v>
      </c>
      <c r="B231" s="408">
        <v>-5247443</v>
      </c>
      <c r="C231" s="409"/>
    </row>
    <row r="232" spans="1:3" ht="15">
      <c r="A232" s="104" t="s">
        <v>1278</v>
      </c>
      <c r="B232" s="408">
        <v>-2297231</v>
      </c>
      <c r="C232" s="409"/>
    </row>
    <row r="233" spans="1:3" ht="15">
      <c r="A233" s="104" t="s">
        <v>1279</v>
      </c>
      <c r="B233" s="408">
        <v>-2995787.97</v>
      </c>
      <c r="C233" s="409"/>
    </row>
    <row r="234" spans="1:3" ht="15">
      <c r="A234" s="104" t="s">
        <v>1280</v>
      </c>
      <c r="B234" s="408">
        <v>-3212587.04</v>
      </c>
      <c r="C234" s="409"/>
    </row>
    <row r="235" spans="1:3" ht="15">
      <c r="A235" s="104" t="s">
        <v>1281</v>
      </c>
      <c r="B235" s="408">
        <v>-4733488</v>
      </c>
      <c r="C235" s="409"/>
    </row>
    <row r="236" spans="1:3" ht="15">
      <c r="A236" s="104" t="s">
        <v>1282</v>
      </c>
      <c r="B236" s="408">
        <v>-9111786</v>
      </c>
      <c r="C236" s="409"/>
    </row>
    <row r="237" spans="1:3" ht="15">
      <c r="A237" s="104" t="s">
        <v>1283</v>
      </c>
      <c r="B237" s="408">
        <v>-117484083.13000001</v>
      </c>
      <c r="C237" s="409"/>
    </row>
    <row r="238" spans="1:3" ht="15">
      <c r="A238" s="104" t="s">
        <v>1284</v>
      </c>
      <c r="B238" s="408">
        <v>-35271.46</v>
      </c>
      <c r="C238" s="409"/>
    </row>
    <row r="239" spans="1:3" ht="15">
      <c r="A239" s="104" t="s">
        <v>1285</v>
      </c>
      <c r="B239" s="408">
        <v>-81163</v>
      </c>
      <c r="C239" s="409"/>
    </row>
    <row r="240" spans="1:3" ht="15">
      <c r="A240" s="104" t="s">
        <v>1286</v>
      </c>
      <c r="B240" s="408">
        <v>-65749.61</v>
      </c>
      <c r="C240" s="409"/>
    </row>
    <row r="241" spans="1:3" ht="15">
      <c r="A241" s="104" t="s">
        <v>1287</v>
      </c>
      <c r="B241" s="408">
        <v>-45456</v>
      </c>
      <c r="C241" s="409"/>
    </row>
    <row r="242" spans="1:3" ht="15">
      <c r="A242" s="104" t="s">
        <v>1288</v>
      </c>
      <c r="B242" s="408">
        <v>-48642</v>
      </c>
      <c r="C242" s="409"/>
    </row>
    <row r="243" spans="1:3" ht="15">
      <c r="A243" s="104" t="s">
        <v>1289</v>
      </c>
      <c r="B243" s="408">
        <v>-45116</v>
      </c>
      <c r="C243" s="409"/>
    </row>
    <row r="244" spans="1:3" ht="15">
      <c r="A244" s="104" t="s">
        <v>1290</v>
      </c>
      <c r="B244" s="408">
        <v>-60315</v>
      </c>
      <c r="C244" s="409"/>
    </row>
    <row r="245" spans="1:3" ht="15">
      <c r="A245" s="104" t="s">
        <v>1291</v>
      </c>
      <c r="B245" s="408">
        <v>-59161</v>
      </c>
      <c r="C245" s="409"/>
    </row>
    <row r="246" spans="1:3" ht="15">
      <c r="A246" s="104" t="s">
        <v>1292</v>
      </c>
      <c r="B246" s="408">
        <v>-51512</v>
      </c>
      <c r="C246" s="409"/>
    </row>
    <row r="247" spans="1:3" ht="15">
      <c r="A247" s="104" t="s">
        <v>1293</v>
      </c>
      <c r="B247" s="408">
        <v>-88279.5</v>
      </c>
      <c r="C247" s="409"/>
    </row>
    <row r="248" spans="1:3" ht="15">
      <c r="A248" s="104" t="s">
        <v>1294</v>
      </c>
      <c r="B248" s="408">
        <v>-48789</v>
      </c>
      <c r="C248" s="409"/>
    </row>
    <row r="249" spans="1:3" ht="15">
      <c r="A249" s="104" t="s">
        <v>1295</v>
      </c>
      <c r="B249" s="408">
        <v>-58257.18</v>
      </c>
      <c r="C249" s="409"/>
    </row>
    <row r="250" spans="1:3" ht="15">
      <c r="A250" s="104" t="s">
        <v>1296</v>
      </c>
      <c r="B250" s="408">
        <v>-40946</v>
      </c>
      <c r="C250" s="409"/>
    </row>
    <row r="251" spans="1:3" ht="15">
      <c r="A251" s="104" t="s">
        <v>1297</v>
      </c>
      <c r="B251" s="408">
        <v>-49383</v>
      </c>
      <c r="C251" s="409"/>
    </row>
    <row r="252" spans="1:3" ht="15">
      <c r="A252" s="104" t="s">
        <v>1298</v>
      </c>
      <c r="B252" s="408">
        <v>-126888</v>
      </c>
      <c r="C252" s="409"/>
    </row>
    <row r="253" spans="1:3" ht="15">
      <c r="A253" s="104" t="s">
        <v>1299</v>
      </c>
      <c r="B253" s="408">
        <v>-13893.42</v>
      </c>
      <c r="C253" s="409"/>
    </row>
    <row r="254" spans="1:3" ht="15">
      <c r="A254" s="104" t="s">
        <v>1300</v>
      </c>
      <c r="B254" s="408">
        <v>-57175</v>
      </c>
      <c r="C254" s="409"/>
    </row>
    <row r="255" spans="1:3" ht="15">
      <c r="A255" s="104" t="s">
        <v>1301</v>
      </c>
      <c r="B255" s="408">
        <v>-16638</v>
      </c>
      <c r="C255" s="409"/>
    </row>
    <row r="256" spans="1:3" ht="15">
      <c r="A256" s="104" t="s">
        <v>1302</v>
      </c>
      <c r="B256" s="408">
        <v>-24802.15</v>
      </c>
      <c r="C256" s="409"/>
    </row>
    <row r="257" spans="1:3" ht="15">
      <c r="A257" s="104" t="s">
        <v>1303</v>
      </c>
      <c r="B257" s="408">
        <v>-16011.1</v>
      </c>
      <c r="C257" s="409"/>
    </row>
    <row r="258" spans="1:3" ht="15">
      <c r="A258" s="104" t="s">
        <v>1304</v>
      </c>
      <c r="B258" s="408">
        <v>-40966</v>
      </c>
      <c r="C258" s="409"/>
    </row>
    <row r="259" spans="1:3" ht="15">
      <c r="A259" s="104" t="s">
        <v>1305</v>
      </c>
      <c r="B259" s="408">
        <v>-58557</v>
      </c>
      <c r="C259" s="409"/>
    </row>
    <row r="260" spans="1:3" ht="15">
      <c r="A260" s="104" t="s">
        <v>1306</v>
      </c>
      <c r="B260" s="408">
        <v>-1132971.4200000002</v>
      </c>
      <c r="C260" s="409"/>
    </row>
    <row r="261" spans="1:3" ht="15">
      <c r="A261" s="104" t="s">
        <v>1307</v>
      </c>
      <c r="B261" s="408">
        <v>0</v>
      </c>
      <c r="C261" s="409"/>
    </row>
    <row r="262" spans="1:3" ht="15">
      <c r="A262" s="104" t="s">
        <v>1308</v>
      </c>
      <c r="B262" s="408">
        <v>-36907</v>
      </c>
      <c r="C262" s="409"/>
    </row>
    <row r="263" spans="1:3" ht="15">
      <c r="A263" s="104" t="s">
        <v>1309</v>
      </c>
      <c r="B263" s="408">
        <v>-5956.99</v>
      </c>
      <c r="C263" s="409"/>
    </row>
    <row r="264" spans="1:3" ht="15">
      <c r="A264" s="104" t="s">
        <v>1310</v>
      </c>
      <c r="B264" s="408">
        <v>-22898</v>
      </c>
      <c r="C264" s="409"/>
    </row>
    <row r="265" spans="1:3" ht="15">
      <c r="A265" s="104" t="s">
        <v>1311</v>
      </c>
      <c r="B265" s="408">
        <v>-159556</v>
      </c>
      <c r="C265" s="409"/>
    </row>
    <row r="266" spans="1:3" ht="15">
      <c r="A266" s="104" t="s">
        <v>1312</v>
      </c>
      <c r="B266" s="408">
        <v>-80562</v>
      </c>
      <c r="C266" s="409"/>
    </row>
    <row r="267" spans="1:3" ht="15">
      <c r="A267" s="104" t="s">
        <v>1313</v>
      </c>
      <c r="B267" s="408">
        <v>0</v>
      </c>
      <c r="C267" s="409"/>
    </row>
    <row r="268" spans="1:3" ht="15">
      <c r="A268" s="104" t="s">
        <v>1314</v>
      </c>
      <c r="B268" s="408">
        <v>0</v>
      </c>
      <c r="C268" s="409"/>
    </row>
    <row r="269" spans="1:3" ht="15">
      <c r="A269" s="104" t="s">
        <v>1315</v>
      </c>
      <c r="B269" s="408">
        <v>-6643</v>
      </c>
      <c r="C269" s="409"/>
    </row>
    <row r="270" spans="1:3" ht="15">
      <c r="A270" s="104" t="s">
        <v>1316</v>
      </c>
      <c r="B270" s="408">
        <v>-3973.03</v>
      </c>
      <c r="C270" s="409"/>
    </row>
    <row r="271" spans="1:3" ht="15">
      <c r="A271" s="104" t="s">
        <v>1317</v>
      </c>
      <c r="B271" s="408">
        <v>-151162</v>
      </c>
      <c r="C271" s="409"/>
    </row>
    <row r="272" spans="1:3" ht="15">
      <c r="A272" s="104" t="s">
        <v>1318</v>
      </c>
      <c r="B272" s="408">
        <v>-200496.48</v>
      </c>
      <c r="C272" s="409"/>
    </row>
    <row r="273" spans="1:3" ht="15">
      <c r="A273" s="104" t="s">
        <v>1319</v>
      </c>
      <c r="B273" s="408">
        <v>-342070</v>
      </c>
      <c r="C273" s="409"/>
    </row>
    <row r="274" spans="1:3" ht="15">
      <c r="A274" s="104" t="s">
        <v>1320</v>
      </c>
      <c r="B274" s="408">
        <v>-17493</v>
      </c>
      <c r="C274" s="409"/>
    </row>
    <row r="275" spans="1:3" ht="15">
      <c r="A275" s="104" t="s">
        <v>1321</v>
      </c>
      <c r="B275" s="408">
        <v>-731873</v>
      </c>
      <c r="C275" s="409"/>
    </row>
    <row r="276" spans="1:3" ht="15">
      <c r="A276" s="104" t="s">
        <v>1322</v>
      </c>
      <c r="B276" s="408">
        <v>-53978.84</v>
      </c>
      <c r="C276" s="409"/>
    </row>
    <row r="277" spans="1:3" ht="15">
      <c r="A277" s="104" t="s">
        <v>1323</v>
      </c>
      <c r="B277" s="408">
        <v>-327218</v>
      </c>
      <c r="C277" s="409"/>
    </row>
    <row r="278" spans="1:3" ht="15">
      <c r="A278" s="104" t="s">
        <v>1324</v>
      </c>
      <c r="B278" s="408">
        <v>0</v>
      </c>
      <c r="C278" s="409"/>
    </row>
    <row r="279" spans="1:3" ht="15">
      <c r="A279" s="104" t="s">
        <v>1325</v>
      </c>
      <c r="B279" s="408">
        <v>-17581.76</v>
      </c>
      <c r="C279" s="409"/>
    </row>
    <row r="280" spans="1:3" ht="15">
      <c r="A280" s="104" t="s">
        <v>1326</v>
      </c>
      <c r="B280" s="408">
        <v>-113763.59</v>
      </c>
      <c r="C280" s="409"/>
    </row>
    <row r="281" spans="1:3" ht="15">
      <c r="A281" s="104" t="s">
        <v>1327</v>
      </c>
      <c r="B281" s="408">
        <v>-1556934</v>
      </c>
      <c r="C281" s="409"/>
    </row>
    <row r="282" spans="1:3" ht="15">
      <c r="A282" s="104" t="s">
        <v>1328</v>
      </c>
      <c r="B282" s="408">
        <v>-58375</v>
      </c>
      <c r="C282" s="409"/>
    </row>
    <row r="283" spans="1:3" ht="15">
      <c r="A283" s="104" t="s">
        <v>1329</v>
      </c>
      <c r="B283" s="408">
        <v>-3887441.69</v>
      </c>
      <c r="C283" s="409"/>
    </row>
    <row r="284" spans="1:3" ht="15">
      <c r="A284" s="104" t="s">
        <v>1330</v>
      </c>
      <c r="B284" s="408">
        <v>0</v>
      </c>
      <c r="C284" s="409"/>
    </row>
    <row r="285" spans="1:3" ht="15">
      <c r="A285" s="104" t="s">
        <v>1331</v>
      </c>
      <c r="B285" s="408">
        <v>0</v>
      </c>
      <c r="C285" s="409"/>
    </row>
    <row r="286" spans="1:3" ht="15">
      <c r="A286" s="104" t="s">
        <v>1332</v>
      </c>
      <c r="B286" s="408">
        <v>16979.81</v>
      </c>
      <c r="C286" s="409"/>
    </row>
    <row r="287" spans="1:3" ht="15">
      <c r="A287" s="104" t="s">
        <v>1333</v>
      </c>
      <c r="B287" s="408">
        <v>3039</v>
      </c>
      <c r="C287" s="409"/>
    </row>
    <row r="288" spans="1:3" ht="15">
      <c r="A288" s="104" t="s">
        <v>1334</v>
      </c>
      <c r="B288" s="408">
        <v>-58452</v>
      </c>
      <c r="C288" s="409"/>
    </row>
    <row r="289" spans="1:3" ht="15">
      <c r="A289" s="104" t="s">
        <v>1335</v>
      </c>
      <c r="B289" s="408">
        <v>-86508</v>
      </c>
      <c r="C289" s="409"/>
    </row>
    <row r="290" spans="1:3" ht="15">
      <c r="A290" s="104" t="s">
        <v>1336</v>
      </c>
      <c r="B290" s="408">
        <v>0</v>
      </c>
      <c r="C290" s="409"/>
    </row>
    <row r="291" spans="1:3" ht="15">
      <c r="A291" s="104" t="s">
        <v>1337</v>
      </c>
      <c r="B291" s="408">
        <v>0</v>
      </c>
      <c r="C291" s="409"/>
    </row>
    <row r="292" spans="1:3" ht="15">
      <c r="A292" s="104" t="s">
        <v>1338</v>
      </c>
      <c r="B292" s="408">
        <v>-169567</v>
      </c>
      <c r="C292" s="409"/>
    </row>
    <row r="293" spans="1:3" ht="15">
      <c r="A293" s="104" t="s">
        <v>1339</v>
      </c>
      <c r="B293" s="408">
        <v>-17692.69</v>
      </c>
      <c r="C293" s="409"/>
    </row>
    <row r="294" spans="1:3" ht="15">
      <c r="A294" s="104" t="s">
        <v>1340</v>
      </c>
      <c r="B294" s="408">
        <v>-63312</v>
      </c>
      <c r="C294" s="409"/>
    </row>
    <row r="295" spans="1:3" ht="15">
      <c r="A295" s="104" t="s">
        <v>1341</v>
      </c>
      <c r="B295" s="408">
        <v>-28037.29</v>
      </c>
      <c r="C295" s="409"/>
    </row>
    <row r="296" spans="1:3" ht="15">
      <c r="A296" s="104" t="s">
        <v>1342</v>
      </c>
      <c r="B296" s="408">
        <v>-81207</v>
      </c>
      <c r="C296" s="409"/>
    </row>
    <row r="297" spans="1:3" ht="15">
      <c r="A297" s="104" t="s">
        <v>1343</v>
      </c>
      <c r="B297" s="408">
        <v>16377</v>
      </c>
      <c r="C297" s="409"/>
    </row>
    <row r="298" spans="1:3" ht="15">
      <c r="A298" s="104" t="s">
        <v>1344</v>
      </c>
      <c r="B298" s="408">
        <v>-73500</v>
      </c>
      <c r="C298" s="409"/>
    </row>
    <row r="299" spans="1:3" ht="15">
      <c r="A299" s="104" t="s">
        <v>1345</v>
      </c>
      <c r="B299" s="408">
        <v>7652.11</v>
      </c>
      <c r="C299" s="409"/>
    </row>
    <row r="300" spans="1:3" ht="15">
      <c r="A300" s="104" t="s">
        <v>1346</v>
      </c>
      <c r="B300" s="408">
        <v>-327741</v>
      </c>
      <c r="C300" s="409"/>
    </row>
    <row r="301" spans="1:3" ht="15">
      <c r="A301" s="104" t="s">
        <v>1347</v>
      </c>
      <c r="B301" s="408">
        <v>-3277</v>
      </c>
      <c r="C301" s="409"/>
    </row>
    <row r="302" spans="1:3" ht="15">
      <c r="A302" s="104" t="s">
        <v>1348</v>
      </c>
      <c r="B302" s="408">
        <v>-12964.1</v>
      </c>
      <c r="C302" s="409"/>
    </row>
    <row r="303" spans="1:3" ht="15">
      <c r="A303" s="104" t="s">
        <v>1349</v>
      </c>
      <c r="B303" s="408">
        <v>0</v>
      </c>
      <c r="C303" s="409"/>
    </row>
    <row r="304" spans="1:3" ht="15">
      <c r="A304" s="104" t="s">
        <v>1350</v>
      </c>
      <c r="B304" s="408">
        <v>-205966</v>
      </c>
      <c r="C304" s="409"/>
    </row>
    <row r="305" spans="1:3" ht="15">
      <c r="A305" s="104" t="s">
        <v>1351</v>
      </c>
      <c r="B305" s="408">
        <v>-101324</v>
      </c>
      <c r="C305" s="409"/>
    </row>
    <row r="306" spans="1:3" ht="15">
      <c r="A306" s="104" t="s">
        <v>1352</v>
      </c>
      <c r="B306" s="408">
        <v>-1185500.1600000001</v>
      </c>
      <c r="C306" s="409"/>
    </row>
    <row r="307" spans="1:3" ht="15">
      <c r="A307" s="104" t="s">
        <v>1353</v>
      </c>
      <c r="B307" s="408">
        <v>-291966.34</v>
      </c>
      <c r="C307" s="409"/>
    </row>
    <row r="308" spans="1:3" ht="15">
      <c r="A308" s="104" t="s">
        <v>1354</v>
      </c>
      <c r="B308" s="408">
        <v>-1103340</v>
      </c>
      <c r="C308" s="409"/>
    </row>
    <row r="309" spans="1:3" ht="15">
      <c r="A309" s="104" t="s">
        <v>1355</v>
      </c>
      <c r="B309" s="408">
        <v>-1161817.69</v>
      </c>
      <c r="C309" s="409"/>
    </row>
    <row r="310" spans="1:3" ht="15">
      <c r="A310" s="104" t="s">
        <v>1356</v>
      </c>
      <c r="B310" s="408">
        <v>-613353</v>
      </c>
      <c r="C310" s="409"/>
    </row>
    <row r="311" spans="1:3" ht="15">
      <c r="A311" s="104" t="s">
        <v>1357</v>
      </c>
      <c r="B311" s="408">
        <v>-1727873</v>
      </c>
      <c r="C311" s="409"/>
    </row>
    <row r="312" spans="1:3" ht="15">
      <c r="A312" s="104" t="s">
        <v>1358</v>
      </c>
      <c r="B312" s="408">
        <v>-1776176</v>
      </c>
      <c r="C312" s="409"/>
    </row>
    <row r="313" spans="1:3" ht="15">
      <c r="A313" s="104" t="s">
        <v>1359</v>
      </c>
      <c r="B313" s="408">
        <v>-925012</v>
      </c>
      <c r="C313" s="409"/>
    </row>
    <row r="314" spans="1:3" ht="15">
      <c r="A314" s="104" t="s">
        <v>1360</v>
      </c>
      <c r="B314" s="408">
        <v>-530080</v>
      </c>
      <c r="C314" s="409"/>
    </row>
    <row r="315" spans="1:3" ht="15">
      <c r="A315" s="104" t="s">
        <v>1361</v>
      </c>
      <c r="B315" s="408">
        <v>-852535</v>
      </c>
      <c r="C315" s="409"/>
    </row>
    <row r="316" spans="1:3" ht="15">
      <c r="A316" s="104" t="s">
        <v>1362</v>
      </c>
      <c r="B316" s="408">
        <v>-1641149.66</v>
      </c>
      <c r="C316" s="409"/>
    </row>
    <row r="317" spans="1:3" ht="15">
      <c r="A317" s="104" t="s">
        <v>1363</v>
      </c>
      <c r="B317" s="408">
        <v>-2714139</v>
      </c>
      <c r="C317" s="409"/>
    </row>
    <row r="318" spans="1:3" ht="15">
      <c r="A318" s="104" t="s">
        <v>1364</v>
      </c>
      <c r="B318" s="408">
        <v>-839948.14</v>
      </c>
      <c r="C318" s="409"/>
    </row>
    <row r="319" spans="1:3" ht="15">
      <c r="A319" s="104" t="s">
        <v>1365</v>
      </c>
      <c r="B319" s="408">
        <v>-931838</v>
      </c>
      <c r="C319" s="409"/>
    </row>
    <row r="320" spans="1:3" ht="15">
      <c r="A320" s="104" t="s">
        <v>1366</v>
      </c>
      <c r="B320" s="408">
        <v>-667653</v>
      </c>
      <c r="C320" s="409"/>
    </row>
    <row r="321" spans="1:3" ht="15">
      <c r="A321" s="104" t="s">
        <v>1367</v>
      </c>
      <c r="B321" s="408">
        <v>-1445525</v>
      </c>
      <c r="C321" s="409"/>
    </row>
    <row r="322" spans="1:3" ht="15">
      <c r="A322" s="104" t="s">
        <v>1368</v>
      </c>
      <c r="B322" s="408">
        <v>-604561.09</v>
      </c>
      <c r="C322" s="409"/>
    </row>
    <row r="323" spans="1:3" ht="15">
      <c r="A323" s="104" t="s">
        <v>1369</v>
      </c>
      <c r="B323" s="408">
        <v>-1123433</v>
      </c>
      <c r="C323" s="409"/>
    </row>
    <row r="324" spans="1:3" ht="15">
      <c r="A324" s="104" t="s">
        <v>1370</v>
      </c>
      <c r="B324" s="408">
        <v>-370546</v>
      </c>
      <c r="C324" s="409"/>
    </row>
    <row r="325" spans="1:3" ht="15">
      <c r="A325" s="104" t="s">
        <v>1371</v>
      </c>
      <c r="B325" s="408">
        <v>-1180502.78</v>
      </c>
      <c r="C325" s="409"/>
    </row>
    <row r="326" spans="1:3" ht="15">
      <c r="A326" s="104" t="s">
        <v>1372</v>
      </c>
      <c r="B326" s="408">
        <v>-858373.44</v>
      </c>
      <c r="C326" s="409"/>
    </row>
    <row r="327" spans="1:3" ht="15">
      <c r="A327" s="104" t="s">
        <v>1373</v>
      </c>
      <c r="B327" s="408">
        <v>-3000715</v>
      </c>
      <c r="C327" s="409"/>
    </row>
    <row r="328" spans="1:3" ht="15">
      <c r="A328" s="104" t="s">
        <v>1374</v>
      </c>
      <c r="B328" s="408">
        <v>-7118881</v>
      </c>
      <c r="C328" s="409"/>
    </row>
    <row r="329" spans="1:3" ht="15">
      <c r="A329" s="104" t="s">
        <v>1375</v>
      </c>
      <c r="B329" s="408">
        <v>-31479418.140000004</v>
      </c>
      <c r="C329" s="409"/>
    </row>
    <row r="330" spans="1:3" ht="15">
      <c r="A330" s="104" t="s">
        <v>1376</v>
      </c>
      <c r="B330" s="408">
        <v>-42353.15</v>
      </c>
      <c r="C330" s="409"/>
    </row>
    <row r="331" spans="1:3" ht="15">
      <c r="A331" s="104" t="s">
        <v>1377</v>
      </c>
      <c r="B331" s="408">
        <v>-47705</v>
      </c>
      <c r="C331" s="409"/>
    </row>
    <row r="332" spans="1:3" ht="15">
      <c r="A332" s="104" t="s">
        <v>1378</v>
      </c>
      <c r="B332" s="408">
        <v>-7746.32</v>
      </c>
      <c r="C332" s="409"/>
    </row>
    <row r="333" spans="1:3" ht="15">
      <c r="A333" s="104" t="s">
        <v>1379</v>
      </c>
      <c r="B333" s="408">
        <v>-18814</v>
      </c>
      <c r="C333" s="409"/>
    </row>
    <row r="334" spans="1:3" ht="15">
      <c r="A334" s="104" t="s">
        <v>1380</v>
      </c>
      <c r="B334" s="408">
        <v>82664</v>
      </c>
      <c r="C334" s="409"/>
    </row>
    <row r="335" spans="1:3" ht="15">
      <c r="A335" s="104" t="s">
        <v>1381</v>
      </c>
      <c r="B335" s="408">
        <v>5588</v>
      </c>
      <c r="C335" s="409"/>
    </row>
    <row r="336" spans="1:3" ht="15">
      <c r="A336" s="104" t="s">
        <v>1382</v>
      </c>
      <c r="B336" s="408">
        <v>-60206</v>
      </c>
      <c r="C336" s="409"/>
    </row>
    <row r="337" spans="1:3" ht="15">
      <c r="A337" s="104" t="s">
        <v>1383</v>
      </c>
      <c r="B337" s="408">
        <v>-47088</v>
      </c>
      <c r="C337" s="409"/>
    </row>
    <row r="338" spans="1:3" ht="15">
      <c r="A338" s="104" t="s">
        <v>1384</v>
      </c>
      <c r="B338" s="408">
        <v>-30806</v>
      </c>
      <c r="C338" s="409"/>
    </row>
    <row r="339" spans="1:3" ht="15">
      <c r="A339" s="104" t="s">
        <v>1385</v>
      </c>
      <c r="B339" s="408">
        <v>-37700.34</v>
      </c>
      <c r="C339" s="409"/>
    </row>
    <row r="340" spans="1:3" ht="15">
      <c r="A340" s="104" t="s">
        <v>1386</v>
      </c>
      <c r="B340" s="408">
        <v>108198</v>
      </c>
      <c r="C340" s="409"/>
    </row>
    <row r="341" spans="1:3" ht="15">
      <c r="A341" s="104" t="s">
        <v>1387</v>
      </c>
      <c r="B341" s="408">
        <v>41865.48</v>
      </c>
      <c r="C341" s="409"/>
    </row>
    <row r="342" spans="1:3" ht="15">
      <c r="A342" s="104" t="s">
        <v>1388</v>
      </c>
      <c r="B342" s="408">
        <v>-44746</v>
      </c>
      <c r="C342" s="409"/>
    </row>
    <row r="343" spans="1:3" ht="15">
      <c r="A343" s="104" t="s">
        <v>1389</v>
      </c>
      <c r="B343" s="408">
        <v>-18789</v>
      </c>
      <c r="C343" s="409"/>
    </row>
    <row r="344" spans="1:3" ht="15">
      <c r="A344" s="104" t="s">
        <v>1390</v>
      </c>
      <c r="B344" s="408">
        <v>-41501</v>
      </c>
      <c r="C344" s="409"/>
    </row>
    <row r="345" spans="1:3" ht="15">
      <c r="A345" s="104" t="s">
        <v>1391</v>
      </c>
      <c r="B345" s="408">
        <v>-36978.54</v>
      </c>
      <c r="C345" s="409"/>
    </row>
    <row r="346" spans="1:3" ht="15">
      <c r="A346" s="104" t="s">
        <v>1392</v>
      </c>
      <c r="B346" s="408">
        <v>-41085</v>
      </c>
      <c r="C346" s="409"/>
    </row>
    <row r="347" spans="1:3" ht="15">
      <c r="A347" s="104" t="s">
        <v>1393</v>
      </c>
      <c r="B347" s="408">
        <v>-26014</v>
      </c>
      <c r="C347" s="409"/>
    </row>
    <row r="348" spans="1:3" ht="15">
      <c r="A348" s="104" t="s">
        <v>1394</v>
      </c>
      <c r="B348" s="408">
        <v>312359.16</v>
      </c>
      <c r="C348" s="409"/>
    </row>
    <row r="349" spans="1:3" ht="15">
      <c r="A349" s="104" t="s">
        <v>1395</v>
      </c>
      <c r="B349" s="408">
        <v>-40663.57</v>
      </c>
      <c r="C349" s="409"/>
    </row>
    <row r="350" spans="1:3" ht="15">
      <c r="A350" s="104" t="s">
        <v>1396</v>
      </c>
      <c r="B350" s="408">
        <v>120390</v>
      </c>
      <c r="C350" s="409"/>
    </row>
    <row r="351" spans="1:3" ht="15">
      <c r="A351" s="104" t="s">
        <v>1397</v>
      </c>
      <c r="B351" s="408">
        <v>-412169</v>
      </c>
      <c r="C351" s="409"/>
    </row>
    <row r="352" spans="1:3" ht="15">
      <c r="A352" s="104" t="s">
        <v>1398</v>
      </c>
      <c r="B352" s="408">
        <v>-283300.27999999997</v>
      </c>
      <c r="C352" s="409"/>
    </row>
    <row r="353" spans="1:3" ht="15">
      <c r="A353" s="104" t="s">
        <v>1399</v>
      </c>
      <c r="B353" s="408">
        <v>14656811.599999998</v>
      </c>
      <c r="C353" s="409"/>
    </row>
    <row r="354" spans="1:3" ht="15">
      <c r="A354" s="104" t="s">
        <v>1400</v>
      </c>
      <c r="B354" s="408">
        <v>41931677</v>
      </c>
      <c r="C354" s="409"/>
    </row>
    <row r="355" spans="1:3" ht="15">
      <c r="A355" s="104" t="s">
        <v>1401</v>
      </c>
      <c r="B355" s="408">
        <v>33359350.630000003</v>
      </c>
      <c r="C355" s="409"/>
    </row>
    <row r="356" spans="1:3" ht="15">
      <c r="A356" s="104" t="s">
        <v>1402</v>
      </c>
      <c r="B356" s="408">
        <v>27953637</v>
      </c>
      <c r="C356" s="409"/>
    </row>
    <row r="357" spans="1:3" ht="15">
      <c r="A357" s="104" t="s">
        <v>1403</v>
      </c>
      <c r="B357" s="408">
        <v>65709951</v>
      </c>
      <c r="C357" s="409"/>
    </row>
    <row r="358" spans="1:3" ht="15">
      <c r="A358" s="104" t="s">
        <v>1404</v>
      </c>
      <c r="B358" s="408">
        <v>43686472</v>
      </c>
      <c r="C358" s="409"/>
    </row>
    <row r="359" spans="1:3" ht="15">
      <c r="A359" s="104" t="s">
        <v>1405</v>
      </c>
      <c r="B359" s="408">
        <v>29972278</v>
      </c>
      <c r="C359" s="409"/>
    </row>
    <row r="360" spans="1:3" ht="15">
      <c r="A360" s="104" t="s">
        <v>1406</v>
      </c>
      <c r="B360" s="408">
        <v>20056310.8</v>
      </c>
      <c r="C360" s="409"/>
    </row>
    <row r="361" spans="1:3" ht="15">
      <c r="A361" s="104" t="s">
        <v>1407</v>
      </c>
      <c r="B361" s="408">
        <v>53695496</v>
      </c>
      <c r="C361" s="409"/>
    </row>
    <row r="362" spans="1:3" ht="15">
      <c r="A362" s="104" t="s">
        <v>1408</v>
      </c>
      <c r="B362" s="408">
        <v>48559693.93</v>
      </c>
      <c r="C362" s="409"/>
    </row>
    <row r="363" spans="1:3" ht="15">
      <c r="A363" s="104" t="s">
        <v>1409</v>
      </c>
      <c r="B363" s="408">
        <v>78424680.21000001</v>
      </c>
      <c r="C363" s="409"/>
    </row>
    <row r="364" spans="1:3" ht="15">
      <c r="A364" s="104" t="s">
        <v>1410</v>
      </c>
      <c r="B364" s="408">
        <v>42685207.059999995</v>
      </c>
      <c r="C364" s="409"/>
    </row>
    <row r="365" spans="1:3" ht="15">
      <c r="A365" s="104" t="s">
        <v>1411</v>
      </c>
      <c r="B365" s="408">
        <v>41626392.6</v>
      </c>
      <c r="C365" s="409"/>
    </row>
    <row r="366" spans="1:3" ht="15">
      <c r="A366" s="104" t="s">
        <v>1412</v>
      </c>
      <c r="B366" s="408">
        <v>34189573</v>
      </c>
      <c r="C366" s="409"/>
    </row>
    <row r="367" spans="1:3" ht="15">
      <c r="A367" s="104" t="s">
        <v>1413</v>
      </c>
      <c r="B367" s="408">
        <v>51076347.519999996</v>
      </c>
      <c r="C367" s="409"/>
    </row>
    <row r="368" spans="1:3" ht="15">
      <c r="A368" s="104" t="s">
        <v>1414</v>
      </c>
      <c r="B368" s="408">
        <v>17018656.72</v>
      </c>
      <c r="C368" s="409"/>
    </row>
    <row r="369" spans="1:3" ht="15">
      <c r="A369" s="104" t="s">
        <v>1415</v>
      </c>
      <c r="B369" s="408">
        <v>35020971</v>
      </c>
      <c r="C369" s="409"/>
    </row>
    <row r="370" spans="1:3" ht="15">
      <c r="A370" s="104" t="s">
        <v>1416</v>
      </c>
      <c r="B370" s="408">
        <v>12491287</v>
      </c>
      <c r="C370" s="409"/>
    </row>
    <row r="371" spans="1:3" ht="15">
      <c r="A371" s="104" t="s">
        <v>1417</v>
      </c>
      <c r="B371" s="408">
        <v>23173663.68</v>
      </c>
      <c r="C371" s="409"/>
    </row>
    <row r="372" spans="1:3" ht="15">
      <c r="A372" s="104" t="s">
        <v>1418</v>
      </c>
      <c r="B372" s="408">
        <v>25011647.480000004</v>
      </c>
      <c r="C372" s="409"/>
    </row>
    <row r="373" spans="1:3" ht="15">
      <c r="A373" s="104" t="s">
        <v>1419</v>
      </c>
      <c r="B373" s="408">
        <v>59792687</v>
      </c>
      <c r="C373" s="409"/>
    </row>
    <row r="374" spans="1:3" ht="15">
      <c r="A374" s="104" t="s">
        <v>1420</v>
      </c>
      <c r="B374" s="408">
        <v>195187846.23000002</v>
      </c>
      <c r="C374" s="409"/>
    </row>
    <row r="375" spans="1:3" ht="15">
      <c r="A375" s="104" t="s">
        <v>1421</v>
      </c>
      <c r="B375" s="408">
        <v>995280637.46</v>
      </c>
      <c r="C375" s="409"/>
    </row>
    <row r="376" spans="1:3" ht="15">
      <c r="A376" s="104" t="s">
        <v>1422</v>
      </c>
      <c r="B376" s="408">
        <v>701660</v>
      </c>
      <c r="C376" s="409"/>
    </row>
    <row r="377" spans="1:3" ht="15">
      <c r="A377" s="104" t="s">
        <v>1423</v>
      </c>
      <c r="B377" s="408">
        <v>1854861</v>
      </c>
      <c r="C377" s="409"/>
    </row>
    <row r="378" spans="1:3" ht="15">
      <c r="A378" s="104" t="s">
        <v>1424</v>
      </c>
      <c r="B378" s="408">
        <v>616052</v>
      </c>
      <c r="C378" s="409"/>
    </row>
    <row r="379" spans="1:3" ht="15">
      <c r="A379" s="104" t="s">
        <v>1425</v>
      </c>
      <c r="B379" s="408">
        <v>512176</v>
      </c>
      <c r="C379" s="409"/>
    </row>
    <row r="380" spans="1:3" ht="15">
      <c r="A380" s="104" t="s">
        <v>1426</v>
      </c>
      <c r="B380" s="408">
        <v>885378</v>
      </c>
      <c r="C380" s="409"/>
    </row>
    <row r="381" spans="1:3" ht="15">
      <c r="A381" s="104" t="s">
        <v>1427</v>
      </c>
      <c r="B381" s="408">
        <v>1445902</v>
      </c>
      <c r="C381" s="409"/>
    </row>
    <row r="382" spans="1:3" ht="15">
      <c r="A382" s="104" t="s">
        <v>1428</v>
      </c>
      <c r="B382" s="408">
        <v>990570</v>
      </c>
      <c r="C382" s="409"/>
    </row>
    <row r="383" spans="1:3" ht="15">
      <c r="A383" s="104" t="s">
        <v>1429</v>
      </c>
      <c r="B383" s="408">
        <v>716661</v>
      </c>
      <c r="C383" s="409"/>
    </row>
    <row r="384" spans="1:3" ht="15">
      <c r="A384" s="104" t="s">
        <v>1430</v>
      </c>
      <c r="B384" s="408">
        <v>1618346</v>
      </c>
      <c r="C384" s="409"/>
    </row>
    <row r="385" spans="1:3" ht="15">
      <c r="A385" s="104" t="s">
        <v>1431</v>
      </c>
      <c r="B385" s="408">
        <v>2141061</v>
      </c>
      <c r="C385" s="409"/>
    </row>
    <row r="386" spans="1:3" ht="15">
      <c r="A386" s="104" t="s">
        <v>1432</v>
      </c>
      <c r="B386" s="408">
        <v>3135516</v>
      </c>
      <c r="C386" s="409"/>
    </row>
    <row r="387" spans="1:3" ht="15">
      <c r="A387" s="104" t="s">
        <v>1433</v>
      </c>
      <c r="B387" s="408">
        <v>1575382</v>
      </c>
      <c r="C387" s="409"/>
    </row>
    <row r="388" spans="1:3" ht="15">
      <c r="A388" s="104" t="s">
        <v>1434</v>
      </c>
      <c r="B388" s="408">
        <v>1654837</v>
      </c>
      <c r="C388" s="409"/>
    </row>
    <row r="389" spans="1:3" ht="15">
      <c r="A389" s="104" t="s">
        <v>1435</v>
      </c>
      <c r="B389" s="408">
        <v>1490830</v>
      </c>
      <c r="C389" s="409"/>
    </row>
    <row r="390" spans="1:3" ht="15">
      <c r="A390" s="104" t="s">
        <v>1436</v>
      </c>
      <c r="B390" s="408">
        <v>2500369</v>
      </c>
      <c r="C390" s="409"/>
    </row>
    <row r="391" spans="1:3" ht="15">
      <c r="A391" s="104" t="s">
        <v>1437</v>
      </c>
      <c r="B391" s="408">
        <v>1640120.36</v>
      </c>
      <c r="C391" s="409"/>
    </row>
    <row r="392" spans="1:3" ht="15">
      <c r="A392" s="104" t="s">
        <v>1438</v>
      </c>
      <c r="B392" s="408">
        <v>2306243</v>
      </c>
      <c r="C392" s="409"/>
    </row>
    <row r="393" spans="1:3" ht="15">
      <c r="A393" s="104" t="s">
        <v>1439</v>
      </c>
      <c r="B393" s="408">
        <v>2480105</v>
      </c>
      <c r="C393" s="409"/>
    </row>
    <row r="394" spans="1:3" ht="15">
      <c r="A394" s="104" t="s">
        <v>1440</v>
      </c>
      <c r="B394" s="408">
        <v>1293671.07</v>
      </c>
      <c r="C394" s="409"/>
    </row>
    <row r="395" spans="1:3" ht="15">
      <c r="A395" s="104" t="s">
        <v>1441</v>
      </c>
      <c r="B395" s="408">
        <v>980818.81</v>
      </c>
      <c r="C395" s="409"/>
    </row>
    <row r="396" spans="1:3" ht="15">
      <c r="A396" s="104" t="s">
        <v>1442</v>
      </c>
      <c r="B396" s="408">
        <v>4467178</v>
      </c>
      <c r="C396" s="409"/>
    </row>
    <row r="397" spans="1:3" ht="15">
      <c r="A397" s="104" t="s">
        <v>1443</v>
      </c>
      <c r="B397" s="408">
        <v>11575541</v>
      </c>
      <c r="C397" s="409"/>
    </row>
    <row r="398" spans="1:3" ht="15">
      <c r="A398" s="104" t="s">
        <v>1444</v>
      </c>
      <c r="B398" s="408">
        <v>46583278.239999995</v>
      </c>
      <c r="C398" s="409"/>
    </row>
    <row r="399" spans="1:3" ht="15">
      <c r="A399" s="104" t="s">
        <v>1445</v>
      </c>
      <c r="B399" s="408">
        <v>14656811.599999998</v>
      </c>
      <c r="C399" s="409"/>
    </row>
    <row r="400" spans="1:3" ht="15">
      <c r="A400" s="104" t="s">
        <v>1446</v>
      </c>
      <c r="B400" s="408">
        <v>41931677</v>
      </c>
      <c r="C400" s="409"/>
    </row>
    <row r="401" spans="1:3" ht="15">
      <c r="A401" s="104" t="s">
        <v>1447</v>
      </c>
      <c r="B401" s="408">
        <v>33359350.630000003</v>
      </c>
      <c r="C401" s="409"/>
    </row>
    <row r="402" spans="1:3" ht="15">
      <c r="A402" s="104" t="s">
        <v>1448</v>
      </c>
      <c r="B402" s="408">
        <v>27953637</v>
      </c>
      <c r="C402" s="409"/>
    </row>
    <row r="403" spans="1:3" ht="15">
      <c r="A403" s="104" t="s">
        <v>1449</v>
      </c>
      <c r="B403" s="408">
        <v>65709951</v>
      </c>
      <c r="C403" s="409"/>
    </row>
    <row r="404" spans="1:3" ht="15">
      <c r="A404" s="104" t="s">
        <v>1450</v>
      </c>
      <c r="B404" s="408">
        <v>43686472</v>
      </c>
      <c r="C404" s="409"/>
    </row>
    <row r="405" spans="1:3" ht="15">
      <c r="A405" s="104" t="s">
        <v>1451</v>
      </c>
      <c r="B405" s="408">
        <v>29972278</v>
      </c>
      <c r="C405" s="409"/>
    </row>
    <row r="406" spans="1:3" ht="15">
      <c r="A406" s="104" t="s">
        <v>1452</v>
      </c>
      <c r="B406" s="408">
        <v>20056310.8</v>
      </c>
      <c r="C406" s="409"/>
    </row>
    <row r="407" spans="1:3" ht="15">
      <c r="A407" s="104" t="s">
        <v>1453</v>
      </c>
      <c r="B407" s="408">
        <v>53695496</v>
      </c>
      <c r="C407" s="409"/>
    </row>
    <row r="408" spans="1:3" ht="15">
      <c r="A408" s="104" t="s">
        <v>1454</v>
      </c>
      <c r="B408" s="408">
        <v>48559693.93</v>
      </c>
      <c r="C408" s="409"/>
    </row>
    <row r="409" spans="1:3" ht="15">
      <c r="A409" s="104" t="s">
        <v>1455</v>
      </c>
      <c r="B409" s="408">
        <v>78424680.21000001</v>
      </c>
      <c r="C409" s="409"/>
    </row>
    <row r="410" spans="1:3" ht="15">
      <c r="A410" s="104" t="s">
        <v>1456</v>
      </c>
      <c r="B410" s="408">
        <v>42685207.059999995</v>
      </c>
      <c r="C410" s="409"/>
    </row>
    <row r="411" spans="1:3" ht="15">
      <c r="A411" s="104" t="s">
        <v>1457</v>
      </c>
      <c r="B411" s="408">
        <v>41626392.6</v>
      </c>
      <c r="C411" s="409"/>
    </row>
    <row r="412" spans="1:3" ht="15">
      <c r="A412" s="104" t="s">
        <v>1458</v>
      </c>
      <c r="B412" s="408">
        <v>34189573</v>
      </c>
      <c r="C412" s="409"/>
    </row>
    <row r="413" spans="1:3" ht="15">
      <c r="A413" s="104" t="s">
        <v>1459</v>
      </c>
      <c r="B413" s="408">
        <v>51076347.519999996</v>
      </c>
      <c r="C413" s="409"/>
    </row>
    <row r="414" spans="1:3" ht="15">
      <c r="A414" s="104" t="s">
        <v>1460</v>
      </c>
      <c r="B414" s="408">
        <v>17018656.72</v>
      </c>
      <c r="C414" s="409"/>
    </row>
    <row r="415" spans="1:3" ht="15">
      <c r="A415" s="104" t="s">
        <v>1461</v>
      </c>
      <c r="B415" s="408">
        <v>35020971</v>
      </c>
      <c r="C415" s="409"/>
    </row>
    <row r="416" spans="1:3" ht="15">
      <c r="A416" s="104" t="s">
        <v>1462</v>
      </c>
      <c r="B416" s="408">
        <v>12491287</v>
      </c>
      <c r="C416" s="409"/>
    </row>
    <row r="417" spans="1:3" ht="15">
      <c r="A417" s="104" t="s">
        <v>1463</v>
      </c>
      <c r="B417" s="408">
        <v>23173663.68</v>
      </c>
      <c r="C417" s="409"/>
    </row>
    <row r="418" spans="1:3" ht="15">
      <c r="A418" s="104" t="s">
        <v>1464</v>
      </c>
      <c r="B418" s="408">
        <v>25011647.480000004</v>
      </c>
      <c r="C418" s="409"/>
    </row>
    <row r="419" spans="1:3" ht="15">
      <c r="A419" s="104" t="s">
        <v>1465</v>
      </c>
      <c r="B419" s="408">
        <v>59792687</v>
      </c>
      <c r="C419" s="409"/>
    </row>
    <row r="420" spans="1:3" ht="15">
      <c r="A420" s="104" t="s">
        <v>1466</v>
      </c>
      <c r="B420" s="408">
        <v>195187846.23000002</v>
      </c>
      <c r="C420" s="409"/>
    </row>
    <row r="421" spans="1:3" ht="15">
      <c r="A421" s="104" t="s">
        <v>1467</v>
      </c>
      <c r="B421" s="408">
        <v>995280637.46</v>
      </c>
      <c r="C421" s="409"/>
    </row>
    <row r="422" spans="1:3" ht="15">
      <c r="A422" s="104" t="s">
        <v>1468</v>
      </c>
      <c r="B422" s="408">
        <v>-15140.96</v>
      </c>
      <c r="C422" s="409"/>
    </row>
    <row r="423" spans="1:3" ht="15">
      <c r="A423" s="104" t="s">
        <v>1469</v>
      </c>
      <c r="B423" s="408">
        <v>-91609</v>
      </c>
      <c r="C423" s="409"/>
    </row>
    <row r="424" spans="1:3" ht="15">
      <c r="A424" s="104" t="s">
        <v>1470</v>
      </c>
      <c r="B424" s="408">
        <v>-39114.53</v>
      </c>
      <c r="C424" s="409"/>
    </row>
    <row r="425" spans="1:3" ht="15">
      <c r="A425" s="104" t="s">
        <v>1471</v>
      </c>
      <c r="B425" s="408">
        <v>-10751</v>
      </c>
      <c r="C425" s="409"/>
    </row>
    <row r="426" spans="1:3" ht="15">
      <c r="A426" s="104" t="s">
        <v>1472</v>
      </c>
      <c r="B426" s="408">
        <v>-5081</v>
      </c>
      <c r="C426" s="409"/>
    </row>
    <row r="427" spans="1:3" ht="15">
      <c r="A427" s="104" t="s">
        <v>1473</v>
      </c>
      <c r="B427" s="408">
        <v>-22300</v>
      </c>
      <c r="C427" s="409"/>
    </row>
    <row r="428" spans="1:3" ht="15">
      <c r="A428" s="104" t="s">
        <v>1474</v>
      </c>
      <c r="B428" s="408">
        <v>-54830</v>
      </c>
      <c r="C428" s="409"/>
    </row>
    <row r="429" spans="1:3" ht="15">
      <c r="A429" s="104" t="s">
        <v>1475</v>
      </c>
      <c r="B429" s="408">
        <v>-42369</v>
      </c>
      <c r="C429" s="409"/>
    </row>
    <row r="430" spans="1:3" ht="15">
      <c r="A430" s="104" t="s">
        <v>1476</v>
      </c>
      <c r="B430" s="408">
        <v>-87778</v>
      </c>
      <c r="C430" s="409"/>
    </row>
    <row r="431" spans="1:3" ht="15">
      <c r="A431" s="104" t="s">
        <v>1477</v>
      </c>
      <c r="B431" s="408">
        <v>-65731.65</v>
      </c>
      <c r="C431" s="409"/>
    </row>
    <row r="432" spans="1:3" ht="15">
      <c r="A432" s="104" t="s">
        <v>1478</v>
      </c>
      <c r="B432" s="408">
        <v>-100544</v>
      </c>
      <c r="C432" s="409"/>
    </row>
    <row r="433" spans="1:3" ht="15">
      <c r="A433" s="104" t="s">
        <v>1479</v>
      </c>
      <c r="B433" s="408">
        <v>-60941</v>
      </c>
      <c r="C433" s="409"/>
    </row>
    <row r="434" spans="1:3" ht="15">
      <c r="A434" s="104" t="s">
        <v>1480</v>
      </c>
      <c r="B434" s="408">
        <v>-36586</v>
      </c>
      <c r="C434" s="409"/>
    </row>
    <row r="435" spans="1:3" ht="15">
      <c r="A435" s="104" t="s">
        <v>1481</v>
      </c>
      <c r="B435" s="408">
        <v>-70436</v>
      </c>
      <c r="C435" s="409"/>
    </row>
    <row r="436" spans="1:3" ht="15">
      <c r="A436" s="104" t="s">
        <v>1482</v>
      </c>
      <c r="B436" s="408">
        <v>-127197</v>
      </c>
      <c r="C436" s="409"/>
    </row>
    <row r="437" spans="1:3" ht="15">
      <c r="A437" s="104" t="s">
        <v>1483</v>
      </c>
      <c r="B437" s="408">
        <v>-11345.16</v>
      </c>
      <c r="C437" s="409"/>
    </row>
    <row r="438" spans="1:3" ht="15">
      <c r="A438" s="104" t="s">
        <v>1484</v>
      </c>
      <c r="B438" s="408">
        <v>-44693</v>
      </c>
      <c r="C438" s="409"/>
    </row>
    <row r="439" spans="1:3" ht="15">
      <c r="A439" s="104" t="s">
        <v>1485</v>
      </c>
      <c r="B439" s="408">
        <v>-46419</v>
      </c>
      <c r="C439" s="409"/>
    </row>
    <row r="440" spans="1:3" ht="15">
      <c r="A440" s="104" t="s">
        <v>1486</v>
      </c>
      <c r="B440" s="408">
        <v>-30572.64</v>
      </c>
      <c r="C440" s="409"/>
    </row>
    <row r="441" spans="1:3" ht="15">
      <c r="A441" s="104" t="s">
        <v>1487</v>
      </c>
      <c r="B441" s="408">
        <v>0</v>
      </c>
      <c r="C441" s="409"/>
    </row>
    <row r="442" spans="1:3" ht="15">
      <c r="A442" s="104" t="s">
        <v>1488</v>
      </c>
      <c r="B442" s="408">
        <v>-285</v>
      </c>
      <c r="C442" s="409"/>
    </row>
    <row r="443" spans="1:3" ht="15">
      <c r="A443" s="104" t="s">
        <v>1489</v>
      </c>
      <c r="B443" s="408">
        <v>-112408</v>
      </c>
      <c r="C443" s="409"/>
    </row>
    <row r="444" spans="1:3" ht="15">
      <c r="A444" s="104" t="s">
        <v>1490</v>
      </c>
      <c r="B444" s="408">
        <v>-1076131.94</v>
      </c>
      <c r="C444" s="409"/>
    </row>
    <row r="445" spans="1:3" ht="15">
      <c r="A445" s="104" t="s">
        <v>1491</v>
      </c>
      <c r="B445" s="408">
        <v>-61.68</v>
      </c>
      <c r="C445" s="409"/>
    </row>
    <row r="446" spans="1:3" ht="15">
      <c r="A446" s="104" t="s">
        <v>1492</v>
      </c>
      <c r="B446" s="408">
        <v>-2602</v>
      </c>
      <c r="C446" s="409"/>
    </row>
    <row r="447" spans="1:3" ht="15">
      <c r="A447" s="104" t="s">
        <v>1493</v>
      </c>
      <c r="B447" s="408">
        <v>-1071.95</v>
      </c>
      <c r="C447" s="409"/>
    </row>
    <row r="448" spans="1:3" ht="15">
      <c r="A448" s="104" t="s">
        <v>1494</v>
      </c>
      <c r="B448" s="408">
        <v>-97</v>
      </c>
      <c r="C448" s="409"/>
    </row>
    <row r="449" spans="1:3" ht="15">
      <c r="A449" s="104" t="s">
        <v>1495</v>
      </c>
      <c r="B449" s="408">
        <v>0</v>
      </c>
      <c r="C449" s="409"/>
    </row>
    <row r="450" spans="1:3" ht="15">
      <c r="A450" s="104" t="s">
        <v>1496</v>
      </c>
      <c r="B450" s="408">
        <v>-86</v>
      </c>
      <c r="C450" s="409"/>
    </row>
    <row r="451" spans="1:3" ht="15">
      <c r="A451" s="104" t="s">
        <v>1497</v>
      </c>
      <c r="B451" s="408">
        <v>0</v>
      </c>
      <c r="C451" s="409"/>
    </row>
    <row r="452" spans="1:3" ht="15">
      <c r="A452" s="104" t="s">
        <v>1498</v>
      </c>
      <c r="B452" s="408">
        <v>-2668</v>
      </c>
      <c r="C452" s="409"/>
    </row>
    <row r="453" spans="1:3" ht="15">
      <c r="A453" s="104" t="s">
        <v>1499</v>
      </c>
      <c r="B453" s="408">
        <v>-2096</v>
      </c>
      <c r="C453" s="409"/>
    </row>
    <row r="454" spans="1:3" ht="15">
      <c r="A454" s="104" t="s">
        <v>1500</v>
      </c>
      <c r="B454" s="408">
        <v>-319.71</v>
      </c>
      <c r="C454" s="409"/>
    </row>
    <row r="455" spans="1:3" ht="15">
      <c r="A455" s="104" t="s">
        <v>1501</v>
      </c>
      <c r="B455" s="408">
        <v>-1843</v>
      </c>
      <c r="C455" s="409"/>
    </row>
    <row r="456" spans="1:3" ht="15">
      <c r="A456" s="104" t="s">
        <v>1502</v>
      </c>
      <c r="B456" s="408">
        <v>-2617</v>
      </c>
      <c r="C456" s="409"/>
    </row>
    <row r="457" spans="1:3" ht="15">
      <c r="A457" s="104" t="s">
        <v>1503</v>
      </c>
      <c r="B457" s="408">
        <v>0</v>
      </c>
      <c r="C457" s="409"/>
    </row>
    <row r="458" spans="1:3" ht="15">
      <c r="A458" s="104" t="s">
        <v>1504</v>
      </c>
      <c r="B458" s="408">
        <v>-989</v>
      </c>
      <c r="C458" s="409"/>
    </row>
    <row r="459" spans="1:3" ht="15">
      <c r="A459" s="104" t="s">
        <v>1505</v>
      </c>
      <c r="B459" s="408">
        <v>-6742</v>
      </c>
      <c r="C459" s="409"/>
    </row>
    <row r="460" spans="1:3" ht="15">
      <c r="A460" s="104" t="s">
        <v>1506</v>
      </c>
      <c r="B460" s="408">
        <v>0</v>
      </c>
      <c r="C460" s="409"/>
    </row>
    <row r="461" spans="1:3" ht="15">
      <c r="A461" s="104" t="s">
        <v>1507</v>
      </c>
      <c r="B461" s="408">
        <v>-2728</v>
      </c>
      <c r="C461" s="409"/>
    </row>
    <row r="462" spans="1:3" ht="15">
      <c r="A462" s="104" t="s">
        <v>1508</v>
      </c>
      <c r="B462" s="408">
        <v>-456</v>
      </c>
      <c r="C462" s="409"/>
    </row>
    <row r="463" spans="1:3" ht="15">
      <c r="A463" s="104" t="s">
        <v>1509</v>
      </c>
      <c r="B463" s="408">
        <v>0</v>
      </c>
      <c r="C463" s="409"/>
    </row>
    <row r="464" spans="1:3" ht="15">
      <c r="A464" s="104" t="s">
        <v>1510</v>
      </c>
      <c r="B464" s="408">
        <v>0</v>
      </c>
      <c r="C464" s="409"/>
    </row>
    <row r="465" spans="1:3" ht="15">
      <c r="A465" s="104" t="s">
        <v>1511</v>
      </c>
      <c r="B465" s="408">
        <v>0</v>
      </c>
      <c r="C465" s="409"/>
    </row>
    <row r="466" spans="1:3" ht="15">
      <c r="A466" s="104" t="s">
        <v>1512</v>
      </c>
      <c r="B466" s="408">
        <v>-241</v>
      </c>
      <c r="C466" s="409"/>
    </row>
    <row r="467" spans="1:3" ht="15">
      <c r="A467" s="104" t="s">
        <v>1513</v>
      </c>
      <c r="B467" s="408">
        <v>-24618.34</v>
      </c>
      <c r="C467" s="409"/>
    </row>
    <row r="468" spans="1:3" ht="15">
      <c r="A468" s="402" t="s">
        <v>1514</v>
      </c>
      <c r="B468" s="403">
        <v>-129747.41</v>
      </c>
      <c r="C468" s="409"/>
    </row>
    <row r="469" spans="1:3" ht="15">
      <c r="A469" s="402" t="s">
        <v>1515</v>
      </c>
      <c r="B469" s="403">
        <v>-272819</v>
      </c>
      <c r="C469" s="409"/>
    </row>
    <row r="470" spans="1:3" ht="15">
      <c r="A470" s="402" t="s">
        <v>1516</v>
      </c>
      <c r="B470" s="403">
        <v>-94354.55</v>
      </c>
      <c r="C470" s="409"/>
    </row>
    <row r="471" spans="1:3" ht="15">
      <c r="A471" s="402" t="s">
        <v>1517</v>
      </c>
      <c r="B471" s="403">
        <v>-30245</v>
      </c>
      <c r="C471" s="409"/>
    </row>
    <row r="472" spans="1:3" ht="15">
      <c r="A472" s="402" t="s">
        <v>1518</v>
      </c>
      <c r="B472" s="403">
        <v>-155487</v>
      </c>
      <c r="C472" s="409"/>
    </row>
    <row r="473" spans="1:3" ht="15">
      <c r="A473" s="402" t="s">
        <v>1519</v>
      </c>
      <c r="B473" s="403">
        <v>-447885</v>
      </c>
      <c r="C473" s="409"/>
    </row>
    <row r="474" spans="1:3" ht="15">
      <c r="A474" s="402" t="s">
        <v>1520</v>
      </c>
      <c r="B474" s="403">
        <v>-142905</v>
      </c>
      <c r="C474" s="409"/>
    </row>
    <row r="475" spans="1:3" ht="15">
      <c r="A475" s="402" t="s">
        <v>1521</v>
      </c>
      <c r="B475" s="403">
        <v>-133023</v>
      </c>
      <c r="C475" s="409"/>
    </row>
    <row r="476" spans="1:3" ht="15">
      <c r="A476" s="402" t="s">
        <v>1522</v>
      </c>
      <c r="B476" s="403">
        <v>-342531</v>
      </c>
      <c r="C476" s="409"/>
    </row>
    <row r="477" spans="1:3" ht="15">
      <c r="A477" s="402" t="s">
        <v>1523</v>
      </c>
      <c r="B477" s="403">
        <v>-148513.36</v>
      </c>
      <c r="C477" s="409"/>
    </row>
    <row r="478" spans="1:3" ht="15">
      <c r="A478" s="402" t="s">
        <v>1524</v>
      </c>
      <c r="B478" s="403">
        <v>-943664.4</v>
      </c>
      <c r="C478" s="409"/>
    </row>
    <row r="479" spans="1:3" ht="15">
      <c r="A479" s="402" t="s">
        <v>1525</v>
      </c>
      <c r="B479" s="403">
        <v>-304918</v>
      </c>
      <c r="C479" s="409"/>
    </row>
    <row r="480" spans="1:3" ht="15">
      <c r="A480" s="402" t="s">
        <v>1526</v>
      </c>
      <c r="B480" s="403">
        <v>-110962</v>
      </c>
      <c r="C480" s="409"/>
    </row>
    <row r="481" spans="1:3" ht="15">
      <c r="A481" s="402" t="s">
        <v>1527</v>
      </c>
      <c r="B481" s="403">
        <v>-204427</v>
      </c>
      <c r="C481" s="409"/>
    </row>
    <row r="482" spans="1:3" ht="15">
      <c r="A482" s="402" t="s">
        <v>1528</v>
      </c>
      <c r="B482" s="403">
        <v>-270727</v>
      </c>
      <c r="C482" s="409"/>
    </row>
    <row r="483" spans="1:3" ht="15">
      <c r="A483" s="402" t="s">
        <v>1529</v>
      </c>
      <c r="B483" s="403">
        <v>-24757.2</v>
      </c>
      <c r="C483" s="409"/>
    </row>
    <row r="484" spans="1:3" ht="15">
      <c r="A484" s="402" t="s">
        <v>1530</v>
      </c>
      <c r="B484" s="403">
        <v>-281501</v>
      </c>
      <c r="C484" s="409"/>
    </row>
    <row r="485" spans="1:3" ht="15">
      <c r="A485" s="402" t="s">
        <v>1531</v>
      </c>
      <c r="B485" s="403">
        <v>-128776</v>
      </c>
      <c r="C485" s="409"/>
    </row>
    <row r="486" spans="1:3" ht="15">
      <c r="A486" s="402" t="s">
        <v>1532</v>
      </c>
      <c r="B486" s="403">
        <v>-98800.39</v>
      </c>
      <c r="C486" s="409"/>
    </row>
    <row r="487" spans="1:3" ht="15">
      <c r="A487" s="402" t="s">
        <v>1533</v>
      </c>
      <c r="B487" s="403">
        <v>-28615.464</v>
      </c>
      <c r="C487" s="409"/>
    </row>
    <row r="488" spans="1:3" ht="15">
      <c r="A488" s="402" t="s">
        <v>1534</v>
      </c>
      <c r="B488" s="403">
        <v>-171592</v>
      </c>
      <c r="C488" s="409"/>
    </row>
    <row r="489" spans="1:3" ht="15">
      <c r="A489" s="402" t="s">
        <v>1535</v>
      </c>
      <c r="B489" s="403">
        <v>-479382</v>
      </c>
      <c r="C489" s="409"/>
    </row>
    <row r="490" spans="1:3" ht="15">
      <c r="A490" s="402" t="s">
        <v>1536</v>
      </c>
      <c r="B490" s="403">
        <v>-4945632.774</v>
      </c>
      <c r="C490" s="409"/>
    </row>
    <row r="491" spans="1:3" ht="15">
      <c r="A491" s="402" t="s">
        <v>1537</v>
      </c>
      <c r="B491" s="403">
        <v>0</v>
      </c>
      <c r="C491" s="409"/>
    </row>
    <row r="492" spans="1:3" ht="15">
      <c r="A492" s="402" t="s">
        <v>1538</v>
      </c>
      <c r="B492" s="403">
        <v>0</v>
      </c>
      <c r="C492" s="409"/>
    </row>
    <row r="493" spans="1:3" ht="15">
      <c r="A493" s="402" t="s">
        <v>1539</v>
      </c>
      <c r="B493" s="403">
        <v>0</v>
      </c>
      <c r="C493" s="409"/>
    </row>
    <row r="494" spans="1:3" ht="15">
      <c r="A494" s="402" t="s">
        <v>1540</v>
      </c>
      <c r="B494" s="403">
        <v>2521</v>
      </c>
      <c r="C494" s="409"/>
    </row>
    <row r="495" spans="1:3" ht="15">
      <c r="A495" s="402" t="s">
        <v>1541</v>
      </c>
      <c r="B495" s="403">
        <v>0</v>
      </c>
      <c r="C495" s="409"/>
    </row>
    <row r="496" spans="1:3" ht="15">
      <c r="A496" s="402" t="s">
        <v>1542</v>
      </c>
      <c r="B496" s="403">
        <v>0</v>
      </c>
      <c r="C496" s="409"/>
    </row>
    <row r="497" spans="1:3" ht="15">
      <c r="A497" s="402" t="s">
        <v>1543</v>
      </c>
      <c r="B497" s="403">
        <v>0</v>
      </c>
      <c r="C497" s="409"/>
    </row>
    <row r="498" spans="1:3" ht="15">
      <c r="A498" s="402" t="s">
        <v>1544</v>
      </c>
      <c r="B498" s="403">
        <v>0</v>
      </c>
      <c r="C498" s="409"/>
    </row>
    <row r="499" spans="1:3" ht="15">
      <c r="A499" s="402" t="s">
        <v>1545</v>
      </c>
      <c r="B499" s="403">
        <v>0</v>
      </c>
      <c r="C499" s="409"/>
    </row>
    <row r="500" spans="1:3" ht="15">
      <c r="A500" s="402" t="s">
        <v>1546</v>
      </c>
      <c r="B500" s="403">
        <v>0</v>
      </c>
      <c r="C500" s="409"/>
    </row>
    <row r="501" spans="1:3" ht="15">
      <c r="A501" s="402" t="s">
        <v>1547</v>
      </c>
      <c r="B501" s="403">
        <v>0</v>
      </c>
      <c r="C501" s="409"/>
    </row>
    <row r="502" spans="1:3" ht="15">
      <c r="A502" s="402" t="s">
        <v>1548</v>
      </c>
      <c r="B502" s="403">
        <v>0</v>
      </c>
      <c r="C502" s="409"/>
    </row>
    <row r="503" spans="1:3" ht="15">
      <c r="A503" s="402" t="s">
        <v>1549</v>
      </c>
      <c r="B503" s="403">
        <v>0</v>
      </c>
      <c r="C503" s="409"/>
    </row>
    <row r="504" spans="1:3" ht="15">
      <c r="A504" s="402" t="s">
        <v>1550</v>
      </c>
      <c r="B504" s="403">
        <v>0</v>
      </c>
      <c r="C504" s="409"/>
    </row>
    <row r="505" spans="1:3" ht="15">
      <c r="A505" s="402" t="s">
        <v>1551</v>
      </c>
      <c r="B505" s="403">
        <v>0</v>
      </c>
      <c r="C505" s="409"/>
    </row>
    <row r="506" spans="1:3" ht="15">
      <c r="A506" s="402" t="s">
        <v>1552</v>
      </c>
      <c r="B506" s="403">
        <v>0</v>
      </c>
      <c r="C506" s="409"/>
    </row>
    <row r="507" spans="1:3" ht="15">
      <c r="A507" s="402" t="s">
        <v>1553</v>
      </c>
      <c r="B507" s="403">
        <v>0</v>
      </c>
      <c r="C507" s="409"/>
    </row>
    <row r="508" spans="1:3" ht="15">
      <c r="A508" s="402" t="s">
        <v>1554</v>
      </c>
      <c r="B508" s="403">
        <v>0</v>
      </c>
      <c r="C508" s="409"/>
    </row>
    <row r="509" spans="1:3" ht="15">
      <c r="A509" s="402" t="s">
        <v>1555</v>
      </c>
      <c r="B509" s="403">
        <v>0</v>
      </c>
      <c r="C509" s="409"/>
    </row>
    <row r="510" spans="1:3" ht="15">
      <c r="A510" s="402" t="s">
        <v>1556</v>
      </c>
      <c r="B510" s="403">
        <v>0</v>
      </c>
      <c r="C510" s="409"/>
    </row>
    <row r="511" spans="1:3" ht="15">
      <c r="A511" s="402" t="s">
        <v>1557</v>
      </c>
      <c r="B511" s="403">
        <v>0</v>
      </c>
      <c r="C511" s="409"/>
    </row>
    <row r="512" spans="1:3" ht="15">
      <c r="A512" s="402" t="s">
        <v>1558</v>
      </c>
      <c r="B512" s="403">
        <v>0</v>
      </c>
      <c r="C512" s="409"/>
    </row>
    <row r="513" spans="1:3" ht="15">
      <c r="A513" s="402" t="s">
        <v>1559</v>
      </c>
      <c r="B513" s="403">
        <v>2521</v>
      </c>
      <c r="C513" s="409"/>
    </row>
    <row r="514" spans="1:2" ht="15">
      <c r="A514" s="402" t="s">
        <v>1560</v>
      </c>
      <c r="B514" s="403">
        <v>0</v>
      </c>
    </row>
    <row r="515" spans="1:2" ht="15">
      <c r="A515" s="402" t="s">
        <v>1561</v>
      </c>
      <c r="B515" s="403">
        <v>0</v>
      </c>
    </row>
    <row r="516" spans="1:2" ht="15">
      <c r="A516" s="402" t="s">
        <v>1562</v>
      </c>
      <c r="B516" s="403">
        <v>235.92</v>
      </c>
    </row>
    <row r="517" spans="1:2" ht="15">
      <c r="A517" s="402" t="s">
        <v>1563</v>
      </c>
      <c r="B517" s="403">
        <v>-10199</v>
      </c>
    </row>
    <row r="518" spans="1:2" ht="15">
      <c r="A518" s="402" t="s">
        <v>1564</v>
      </c>
      <c r="B518" s="403">
        <v>0</v>
      </c>
    </row>
    <row r="519" spans="1:2" ht="15">
      <c r="A519" s="402" t="s">
        <v>1565</v>
      </c>
      <c r="B519" s="403">
        <v>0</v>
      </c>
    </row>
    <row r="520" spans="1:2" ht="15">
      <c r="A520" s="402" t="s">
        <v>1566</v>
      </c>
      <c r="B520" s="403">
        <v>-20823</v>
      </c>
    </row>
    <row r="521" spans="1:2" ht="15">
      <c r="A521" s="402" t="s">
        <v>1567</v>
      </c>
      <c r="B521" s="403">
        <v>-35103</v>
      </c>
    </row>
    <row r="522" spans="1:2" ht="15">
      <c r="A522" s="402" t="s">
        <v>1568</v>
      </c>
      <c r="B522" s="403">
        <v>0</v>
      </c>
    </row>
    <row r="523" spans="1:2" ht="15">
      <c r="A523" s="402" t="s">
        <v>1569</v>
      </c>
      <c r="B523" s="403">
        <v>-6982.58</v>
      </c>
    </row>
    <row r="524" spans="1:2" ht="15">
      <c r="A524" s="402" t="s">
        <v>1570</v>
      </c>
      <c r="B524" s="403">
        <v>-107749</v>
      </c>
    </row>
    <row r="525" spans="1:2" ht="15">
      <c r="A525" s="402" t="s">
        <v>1571</v>
      </c>
      <c r="B525" s="403">
        <v>0</v>
      </c>
    </row>
    <row r="526" spans="1:2" ht="15">
      <c r="A526" s="402" t="s">
        <v>1572</v>
      </c>
      <c r="B526" s="403">
        <v>0</v>
      </c>
    </row>
    <row r="527" spans="1:2" ht="15">
      <c r="A527" s="402" t="s">
        <v>1573</v>
      </c>
      <c r="B527" s="403">
        <v>-1638</v>
      </c>
    </row>
    <row r="528" spans="1:2" ht="15">
      <c r="A528" s="402" t="s">
        <v>1574</v>
      </c>
      <c r="B528" s="403">
        <v>0</v>
      </c>
    </row>
    <row r="529" spans="1:2" ht="15">
      <c r="A529" s="402" t="s">
        <v>1575</v>
      </c>
      <c r="B529" s="403">
        <v>0</v>
      </c>
    </row>
    <row r="530" spans="1:2" ht="15">
      <c r="A530" s="402" t="s">
        <v>1576</v>
      </c>
      <c r="B530" s="403">
        <v>-23163</v>
      </c>
    </row>
    <row r="531" spans="1:2" ht="15">
      <c r="A531" s="402" t="s">
        <v>1577</v>
      </c>
      <c r="B531" s="403">
        <v>0</v>
      </c>
    </row>
    <row r="532" spans="1:2" ht="15">
      <c r="A532" s="402" t="s">
        <v>1578</v>
      </c>
      <c r="B532" s="403">
        <v>-2330.91</v>
      </c>
    </row>
    <row r="533" spans="1:2" ht="15">
      <c r="A533" s="402" t="s">
        <v>1579</v>
      </c>
      <c r="B533" s="403">
        <v>0</v>
      </c>
    </row>
    <row r="534" spans="1:2" ht="15">
      <c r="A534" s="402" t="s">
        <v>1580</v>
      </c>
      <c r="B534" s="403">
        <v>0</v>
      </c>
    </row>
    <row r="535" spans="1:2" ht="15">
      <c r="A535" s="402" t="s">
        <v>1581</v>
      </c>
      <c r="B535" s="403">
        <v>-2504</v>
      </c>
    </row>
    <row r="536" spans="1:2" ht="15">
      <c r="A536" s="402" t="s">
        <v>1582</v>
      </c>
      <c r="B536" s="403">
        <v>-210256.57</v>
      </c>
    </row>
    <row r="537" spans="1:2" ht="15">
      <c r="A537" s="402" t="s">
        <v>1583</v>
      </c>
      <c r="B537" s="403">
        <v>0</v>
      </c>
    </row>
    <row r="538" spans="1:2" ht="15">
      <c r="A538" s="402" t="s">
        <v>1584</v>
      </c>
      <c r="B538" s="403">
        <v>0</v>
      </c>
    </row>
    <row r="539" spans="1:2" ht="15">
      <c r="A539" s="402" t="s">
        <v>1585</v>
      </c>
      <c r="B539" s="403">
        <v>0</v>
      </c>
    </row>
    <row r="540" spans="1:2" ht="15">
      <c r="A540" s="402" t="s">
        <v>1586</v>
      </c>
      <c r="B540" s="403">
        <v>0</v>
      </c>
    </row>
    <row r="541" spans="1:2" ht="15">
      <c r="A541" s="402" t="s">
        <v>1587</v>
      </c>
      <c r="B541" s="403">
        <v>0</v>
      </c>
    </row>
    <row r="542" spans="1:2" ht="15">
      <c r="A542" s="402" t="s">
        <v>1588</v>
      </c>
      <c r="B542" s="403">
        <v>0</v>
      </c>
    </row>
    <row r="543" spans="1:2" ht="15">
      <c r="A543" s="402" t="s">
        <v>1589</v>
      </c>
      <c r="B543" s="403">
        <v>0</v>
      </c>
    </row>
    <row r="544" spans="1:2" ht="15">
      <c r="A544" s="402" t="s">
        <v>1590</v>
      </c>
      <c r="B544" s="403">
        <v>0</v>
      </c>
    </row>
    <row r="545" spans="1:2" ht="15">
      <c r="A545" s="402" t="s">
        <v>1591</v>
      </c>
      <c r="B545" s="403">
        <v>0</v>
      </c>
    </row>
    <row r="546" spans="1:2" ht="15">
      <c r="A546" s="402" t="s">
        <v>1592</v>
      </c>
      <c r="B546" s="403">
        <v>0</v>
      </c>
    </row>
    <row r="547" spans="1:2" ht="15">
      <c r="A547" s="402" t="s">
        <v>1593</v>
      </c>
      <c r="B547" s="403">
        <v>0</v>
      </c>
    </row>
    <row r="548" spans="1:2" ht="15">
      <c r="A548" s="402" t="s">
        <v>1594</v>
      </c>
      <c r="B548" s="403">
        <v>0</v>
      </c>
    </row>
    <row r="549" spans="1:2" ht="15">
      <c r="A549" s="402" t="s">
        <v>1595</v>
      </c>
      <c r="B549" s="403">
        <v>0</v>
      </c>
    </row>
    <row r="550" spans="1:2" ht="15">
      <c r="A550" s="402" t="s">
        <v>1596</v>
      </c>
      <c r="B550" s="403">
        <v>0</v>
      </c>
    </row>
    <row r="551" spans="1:2" ht="15">
      <c r="A551" s="402" t="s">
        <v>1597</v>
      </c>
      <c r="B551" s="403">
        <v>0</v>
      </c>
    </row>
    <row r="552" spans="1:2" ht="15">
      <c r="A552" s="402" t="s">
        <v>1598</v>
      </c>
      <c r="B552" s="403">
        <v>0</v>
      </c>
    </row>
    <row r="553" spans="1:2" ht="15">
      <c r="A553" s="402" t="s">
        <v>1599</v>
      </c>
      <c r="B553" s="403">
        <v>0</v>
      </c>
    </row>
    <row r="554" spans="1:2" ht="15">
      <c r="A554" s="402" t="s">
        <v>1600</v>
      </c>
      <c r="B554" s="403">
        <v>0</v>
      </c>
    </row>
    <row r="555" spans="1:2" ht="15">
      <c r="A555" s="402" t="s">
        <v>1601</v>
      </c>
      <c r="B555" s="403">
        <v>0</v>
      </c>
    </row>
    <row r="556" spans="1:2" ht="15">
      <c r="A556" s="402" t="s">
        <v>1602</v>
      </c>
      <c r="B556" s="403">
        <v>0</v>
      </c>
    </row>
    <row r="557" spans="1:2" ht="15">
      <c r="A557" s="402" t="s">
        <v>1603</v>
      </c>
      <c r="B557" s="403">
        <v>0</v>
      </c>
    </row>
    <row r="558" spans="1:2" ht="15">
      <c r="A558" s="402" t="s">
        <v>1604</v>
      </c>
      <c r="B558" s="403">
        <v>0</v>
      </c>
    </row>
    <row r="559" spans="1:2" ht="15">
      <c r="A559" s="402" t="s">
        <v>1605</v>
      </c>
      <c r="B559" s="403">
        <v>0</v>
      </c>
    </row>
    <row r="560" spans="1:2" ht="15">
      <c r="A560" s="402" t="s">
        <v>1606</v>
      </c>
      <c r="B560" s="403">
        <v>14511861.549999997</v>
      </c>
    </row>
    <row r="561" spans="1:2" ht="15">
      <c r="A561" s="402" t="s">
        <v>1607</v>
      </c>
      <c r="B561" s="403">
        <v>41564647</v>
      </c>
    </row>
    <row r="562" spans="1:2" ht="15">
      <c r="A562" s="402" t="s">
        <v>1608</v>
      </c>
      <c r="B562" s="403">
        <v>33225045.520000003</v>
      </c>
    </row>
    <row r="563" spans="1:2" ht="15">
      <c r="A563" s="402" t="s">
        <v>1609</v>
      </c>
      <c r="B563" s="403">
        <v>27904866</v>
      </c>
    </row>
    <row r="564" spans="1:2" ht="15">
      <c r="A564" s="402" t="s">
        <v>1610</v>
      </c>
      <c r="B564" s="403">
        <v>65549383</v>
      </c>
    </row>
    <row r="565" spans="1:2" ht="15">
      <c r="A565" s="402" t="s">
        <v>1611</v>
      </c>
      <c r="B565" s="403">
        <v>43216201</v>
      </c>
    </row>
    <row r="566" spans="1:2" ht="15">
      <c r="A566" s="402" t="s">
        <v>1612</v>
      </c>
      <c r="B566" s="403">
        <v>29753720</v>
      </c>
    </row>
    <row r="567" spans="1:2" ht="15">
      <c r="A567" s="402" t="s">
        <v>1613</v>
      </c>
      <c r="B567" s="403">
        <v>19843147.8</v>
      </c>
    </row>
    <row r="568" spans="1:2" ht="15">
      <c r="A568" s="402" t="s">
        <v>1614</v>
      </c>
      <c r="B568" s="403">
        <v>53263091</v>
      </c>
    </row>
    <row r="569" spans="1:2" ht="15">
      <c r="A569" s="402" t="s">
        <v>1615</v>
      </c>
      <c r="B569" s="403">
        <v>48338146.63</v>
      </c>
    </row>
    <row r="570" spans="1:2" ht="15">
      <c r="A570" s="402" t="s">
        <v>1616</v>
      </c>
      <c r="B570" s="403">
        <v>77270879.81</v>
      </c>
    </row>
    <row r="571" spans="1:2" ht="15">
      <c r="A571" s="402" t="s">
        <v>1617</v>
      </c>
      <c r="B571" s="403">
        <v>42316731.059999995</v>
      </c>
    </row>
    <row r="572" spans="1:2" ht="15">
      <c r="A572" s="402" t="s">
        <v>1618</v>
      </c>
      <c r="B572" s="403">
        <v>41478844.6</v>
      </c>
    </row>
    <row r="573" spans="1:2" ht="15">
      <c r="A573" s="402" t="s">
        <v>1619</v>
      </c>
      <c r="B573" s="403">
        <v>33912083</v>
      </c>
    </row>
    <row r="574" spans="1:2" ht="15">
      <c r="A574" s="402" t="s">
        <v>1620</v>
      </c>
      <c r="B574" s="403">
        <v>50671681.519999996</v>
      </c>
    </row>
    <row r="575" spans="1:2" ht="15">
      <c r="A575" s="402" t="s">
        <v>1621</v>
      </c>
      <c r="B575" s="403">
        <v>16982554.36</v>
      </c>
    </row>
    <row r="576" spans="1:2" ht="15">
      <c r="A576" s="402" t="s">
        <v>1622</v>
      </c>
      <c r="B576" s="403">
        <v>34668886</v>
      </c>
    </row>
    <row r="577" spans="1:2" ht="15">
      <c r="A577" s="402" t="s">
        <v>1623</v>
      </c>
      <c r="B577" s="403">
        <v>12315636</v>
      </c>
    </row>
    <row r="578" spans="1:2" ht="15">
      <c r="A578" s="402" t="s">
        <v>1624</v>
      </c>
      <c r="B578" s="403">
        <v>23041959.74</v>
      </c>
    </row>
    <row r="579" spans="1:2" ht="15">
      <c r="A579" s="402" t="s">
        <v>1625</v>
      </c>
      <c r="B579" s="403">
        <v>24983032.016000003</v>
      </c>
    </row>
    <row r="580" spans="1:2" ht="15">
      <c r="A580" s="402" t="s">
        <v>1626</v>
      </c>
      <c r="B580" s="403">
        <v>59620810</v>
      </c>
    </row>
    <row r="581" spans="1:2" ht="15">
      <c r="A581" s="402" t="s">
        <v>1627</v>
      </c>
      <c r="B581" s="403">
        <v>194593311.23000002</v>
      </c>
    </row>
    <row r="582" spans="1:2" ht="15">
      <c r="A582" s="402" t="s">
        <v>1628</v>
      </c>
      <c r="B582" s="403">
        <v>989026518.8360002</v>
      </c>
    </row>
    <row r="583" spans="1:2" ht="15">
      <c r="A583" s="402" t="s">
        <v>1629</v>
      </c>
      <c r="B583" s="403">
        <v>-154407</v>
      </c>
    </row>
    <row r="584" spans="1:2" ht="15">
      <c r="A584" s="402" t="s">
        <v>1630</v>
      </c>
      <c r="B584" s="403">
        <v>-408966</v>
      </c>
    </row>
    <row r="585" spans="1:2" ht="15">
      <c r="A585" s="402" t="s">
        <v>1631</v>
      </c>
      <c r="B585" s="403">
        <v>-291311</v>
      </c>
    </row>
    <row r="586" spans="1:2" ht="15">
      <c r="A586" s="402" t="s">
        <v>1632</v>
      </c>
      <c r="B586" s="403">
        <v>-225755</v>
      </c>
    </row>
    <row r="587" spans="1:2" ht="15">
      <c r="A587" s="402" t="s">
        <v>1633</v>
      </c>
      <c r="B587" s="403">
        <v>-339594</v>
      </c>
    </row>
    <row r="588" spans="1:2" ht="15">
      <c r="A588" s="402" t="s">
        <v>1634</v>
      </c>
      <c r="B588" s="403">
        <v>-257228</v>
      </c>
    </row>
    <row r="589" spans="1:2" ht="15">
      <c r="A589" s="402" t="s">
        <v>1635</v>
      </c>
      <c r="B589" s="403">
        <v>-350521</v>
      </c>
    </row>
    <row r="590" spans="1:2" ht="15">
      <c r="A590" s="402" t="s">
        <v>1636</v>
      </c>
      <c r="B590" s="403">
        <v>-201575</v>
      </c>
    </row>
    <row r="591" spans="1:2" ht="15">
      <c r="A591" s="402" t="s">
        <v>1637</v>
      </c>
      <c r="B591" s="403">
        <v>-388695</v>
      </c>
    </row>
    <row r="592" spans="1:2" ht="15">
      <c r="A592" s="402" t="s">
        <v>1638</v>
      </c>
      <c r="B592" s="403">
        <v>-390669</v>
      </c>
    </row>
    <row r="593" spans="1:2" ht="15">
      <c r="A593" s="402" t="s">
        <v>1639</v>
      </c>
      <c r="B593" s="403">
        <v>-480239</v>
      </c>
    </row>
    <row r="594" spans="1:2" ht="15">
      <c r="A594" s="402" t="s">
        <v>1640</v>
      </c>
      <c r="B594" s="403">
        <v>-254042</v>
      </c>
    </row>
    <row r="595" spans="1:2" ht="15">
      <c r="A595" s="402" t="s">
        <v>1641</v>
      </c>
      <c r="B595" s="403">
        <v>-260088</v>
      </c>
    </row>
    <row r="596" spans="1:2" ht="15">
      <c r="A596" s="402" t="s">
        <v>1642</v>
      </c>
      <c r="B596" s="403">
        <v>-214787</v>
      </c>
    </row>
    <row r="597" spans="1:2" ht="15">
      <c r="A597" s="402" t="s">
        <v>1643</v>
      </c>
      <c r="B597" s="403">
        <v>-391043</v>
      </c>
    </row>
    <row r="598" spans="1:2" ht="15">
      <c r="A598" s="402" t="s">
        <v>1644</v>
      </c>
      <c r="B598" s="403">
        <v>-106064</v>
      </c>
    </row>
    <row r="599" spans="1:2" ht="15">
      <c r="A599" s="402" t="s">
        <v>1645</v>
      </c>
      <c r="B599" s="403">
        <v>-270071</v>
      </c>
    </row>
    <row r="600" spans="1:2" ht="15">
      <c r="A600" s="402" t="s">
        <v>1646</v>
      </c>
      <c r="B600" s="403">
        <v>-118494</v>
      </c>
    </row>
    <row r="601" spans="1:2" ht="15">
      <c r="A601" s="402" t="s">
        <v>1647</v>
      </c>
      <c r="B601" s="403">
        <v>-161630</v>
      </c>
    </row>
    <row r="602" spans="1:2" ht="15">
      <c r="A602" s="402" t="s">
        <v>1648</v>
      </c>
      <c r="B602" s="403">
        <v>-184040</v>
      </c>
    </row>
    <row r="603" spans="1:2" ht="15">
      <c r="A603" s="402" t="s">
        <v>1649</v>
      </c>
      <c r="B603" s="403">
        <v>-316162</v>
      </c>
    </row>
    <row r="604" spans="1:2" ht="15">
      <c r="A604" s="402" t="s">
        <v>1650</v>
      </c>
      <c r="B604" s="403">
        <v>-903257</v>
      </c>
    </row>
    <row r="605" spans="1:2" ht="15">
      <c r="A605" s="402" t="s">
        <v>1651</v>
      </c>
      <c r="B605" s="403">
        <v>-6668638</v>
      </c>
    </row>
    <row r="606" spans="1:2" ht="15">
      <c r="A606" s="402" t="s">
        <v>1652</v>
      </c>
      <c r="B606" s="403">
        <v>-50578</v>
      </c>
    </row>
    <row r="607" spans="1:2" ht="15">
      <c r="A607" s="402" t="s">
        <v>1653</v>
      </c>
      <c r="B607" s="403">
        <v>-501173</v>
      </c>
    </row>
    <row r="608" spans="1:2" ht="15">
      <c r="A608" s="402" t="s">
        <v>1654</v>
      </c>
      <c r="B608" s="403">
        <v>-238220.08</v>
      </c>
    </row>
    <row r="609" spans="1:2" ht="15">
      <c r="A609" s="402" t="s">
        <v>1655</v>
      </c>
      <c r="B609" s="403">
        <v>-47705</v>
      </c>
    </row>
    <row r="610" spans="1:2" ht="15">
      <c r="A610" s="402" t="s">
        <v>1656</v>
      </c>
      <c r="B610" s="403">
        <v>-154000</v>
      </c>
    </row>
    <row r="611" spans="1:2" ht="15">
      <c r="A611" s="402" t="s">
        <v>1657</v>
      </c>
      <c r="B611" s="403">
        <v>-368780</v>
      </c>
    </row>
    <row r="612" spans="1:2" ht="15">
      <c r="A612" s="402" t="s">
        <v>1658</v>
      </c>
      <c r="B612" s="403">
        <v>-166070</v>
      </c>
    </row>
    <row r="613" spans="1:2" ht="15">
      <c r="A613" s="402" t="s">
        <v>1659</v>
      </c>
      <c r="B613" s="403">
        <v>-61525</v>
      </c>
    </row>
    <row r="614" spans="1:2" ht="15">
      <c r="A614" s="402" t="s">
        <v>1660</v>
      </c>
      <c r="B614" s="403">
        <v>0</v>
      </c>
    </row>
    <row r="615" spans="1:2" ht="15">
      <c r="A615" s="402" t="s">
        <v>1661</v>
      </c>
      <c r="B615" s="403">
        <v>35551.92</v>
      </c>
    </row>
    <row r="616" spans="1:2" ht="15">
      <c r="A616" s="402" t="s">
        <v>1662</v>
      </c>
      <c r="B616" s="403">
        <v>-659506</v>
      </c>
    </row>
    <row r="617" spans="1:2" ht="15">
      <c r="A617" s="402" t="s">
        <v>1663</v>
      </c>
      <c r="B617" s="403">
        <v>-339162</v>
      </c>
    </row>
    <row r="618" spans="1:2" ht="15">
      <c r="A618" s="402" t="s">
        <v>1664</v>
      </c>
      <c r="B618" s="403">
        <v>-570311.92</v>
      </c>
    </row>
    <row r="619" spans="1:2" ht="15">
      <c r="A619" s="402" t="s">
        <v>1665</v>
      </c>
      <c r="B619" s="403">
        <v>-22127</v>
      </c>
    </row>
    <row r="620" spans="1:2" ht="15">
      <c r="A620" s="402" t="s">
        <v>1666</v>
      </c>
      <c r="B620" s="403">
        <v>-435515</v>
      </c>
    </row>
    <row r="621" spans="1:2" ht="15">
      <c r="A621" s="402" t="s">
        <v>1667</v>
      </c>
      <c r="B621" s="403">
        <v>-598820</v>
      </c>
    </row>
    <row r="622" spans="1:2" ht="15">
      <c r="A622" s="402" t="s">
        <v>1668</v>
      </c>
      <c r="B622" s="403">
        <v>-259833</v>
      </c>
    </row>
    <row r="623" spans="1:2" ht="15">
      <c r="A623" s="402" t="s">
        <v>1669</v>
      </c>
      <c r="B623" s="403">
        <v>-194487</v>
      </c>
    </row>
    <row r="624" spans="1:2" ht="15">
      <c r="A624" s="402" t="s">
        <v>1670</v>
      </c>
      <c r="B624" s="403">
        <v>-301070.1</v>
      </c>
    </row>
    <row r="625" spans="1:2" ht="15">
      <c r="A625" s="402" t="s">
        <v>1671</v>
      </c>
      <c r="B625" s="403">
        <v>-145688.30915</v>
      </c>
    </row>
    <row r="626" spans="1:2" ht="15">
      <c r="A626" s="402" t="s">
        <v>1672</v>
      </c>
      <c r="B626" s="403">
        <v>-780525</v>
      </c>
    </row>
    <row r="627" spans="1:2" ht="15">
      <c r="A627" s="402" t="s">
        <v>1673</v>
      </c>
      <c r="B627" s="403">
        <v>-2658149</v>
      </c>
    </row>
    <row r="628" spans="1:2" ht="15">
      <c r="A628" s="402" t="s">
        <v>1674</v>
      </c>
      <c r="B628" s="403">
        <v>-8517693.489149999</v>
      </c>
    </row>
    <row r="629" spans="1:2" ht="15">
      <c r="A629" s="402" t="s">
        <v>1675</v>
      </c>
      <c r="B629" s="403">
        <v>0</v>
      </c>
    </row>
    <row r="630" spans="1:2" ht="15">
      <c r="A630" s="402" t="s">
        <v>1676</v>
      </c>
      <c r="B630" s="403">
        <v>0</v>
      </c>
    </row>
    <row r="631" spans="1:2" ht="15">
      <c r="A631" s="402" t="s">
        <v>1677</v>
      </c>
      <c r="B631" s="403">
        <v>0</v>
      </c>
    </row>
    <row r="632" spans="1:2" ht="15">
      <c r="A632" s="402" t="s">
        <v>1678</v>
      </c>
      <c r="B632" s="403">
        <v>0</v>
      </c>
    </row>
    <row r="633" spans="1:2" ht="15">
      <c r="A633" s="402" t="s">
        <v>1679</v>
      </c>
      <c r="B633" s="403">
        <v>0</v>
      </c>
    </row>
    <row r="634" spans="1:2" ht="15">
      <c r="A634" s="402" t="s">
        <v>1680</v>
      </c>
      <c r="B634" s="403">
        <v>0</v>
      </c>
    </row>
    <row r="635" spans="1:2" ht="15">
      <c r="A635" s="402" t="s">
        <v>1681</v>
      </c>
      <c r="B635" s="403">
        <v>0</v>
      </c>
    </row>
    <row r="636" spans="1:2" ht="15">
      <c r="A636" s="402" t="s">
        <v>1682</v>
      </c>
      <c r="B636" s="403">
        <v>0</v>
      </c>
    </row>
    <row r="637" spans="1:2" ht="15">
      <c r="A637" s="402" t="s">
        <v>1683</v>
      </c>
      <c r="B637" s="403">
        <v>-121765</v>
      </c>
    </row>
    <row r="638" spans="1:2" ht="15">
      <c r="A638" s="402" t="s">
        <v>1684</v>
      </c>
      <c r="B638" s="403">
        <v>0</v>
      </c>
    </row>
    <row r="639" spans="1:2" ht="15">
      <c r="A639" s="402" t="s">
        <v>1685</v>
      </c>
      <c r="B639" s="403">
        <v>0</v>
      </c>
    </row>
    <row r="640" spans="1:2" ht="15">
      <c r="A640" s="402" t="s">
        <v>1686</v>
      </c>
      <c r="B640" s="403">
        <v>0</v>
      </c>
    </row>
    <row r="641" spans="1:2" ht="15">
      <c r="A641" s="402" t="s">
        <v>1687</v>
      </c>
      <c r="B641" s="403">
        <v>0</v>
      </c>
    </row>
    <row r="642" spans="1:2" ht="15">
      <c r="A642" s="402" t="s">
        <v>1688</v>
      </c>
      <c r="B642" s="403">
        <v>0</v>
      </c>
    </row>
    <row r="643" spans="1:2" ht="15">
      <c r="A643" s="402" t="s">
        <v>1689</v>
      </c>
      <c r="B643" s="403">
        <v>0</v>
      </c>
    </row>
    <row r="644" spans="1:2" ht="15">
      <c r="A644" s="402" t="s">
        <v>1690</v>
      </c>
      <c r="B644" s="403">
        <v>0</v>
      </c>
    </row>
    <row r="645" spans="1:2" ht="15">
      <c r="A645" s="402" t="s">
        <v>1691</v>
      </c>
      <c r="B645" s="403">
        <v>0</v>
      </c>
    </row>
    <row r="646" spans="1:2" ht="15">
      <c r="A646" s="402" t="s">
        <v>1692</v>
      </c>
      <c r="B646" s="403">
        <v>0</v>
      </c>
    </row>
    <row r="647" spans="1:2" ht="15">
      <c r="A647" s="402" t="s">
        <v>1693</v>
      </c>
      <c r="B647" s="403">
        <v>0</v>
      </c>
    </row>
    <row r="648" spans="1:2" ht="15">
      <c r="A648" s="402" t="s">
        <v>1694</v>
      </c>
      <c r="B648" s="403">
        <v>0</v>
      </c>
    </row>
    <row r="649" spans="1:2" ht="15">
      <c r="A649" s="402" t="s">
        <v>1695</v>
      </c>
      <c r="B649" s="403">
        <v>0</v>
      </c>
    </row>
    <row r="650" spans="1:2" ht="15">
      <c r="A650" s="402" t="s">
        <v>1696</v>
      </c>
      <c r="B650" s="403">
        <v>0</v>
      </c>
    </row>
    <row r="651" spans="1:2" ht="15">
      <c r="A651" s="402" t="s">
        <v>1697</v>
      </c>
      <c r="B651" s="403">
        <v>-121765</v>
      </c>
    </row>
    <row r="652" spans="1:2" ht="15">
      <c r="A652" s="402" t="s">
        <v>1698</v>
      </c>
      <c r="B652" s="403">
        <v>14306876.549999997</v>
      </c>
    </row>
    <row r="653" spans="1:2" ht="15">
      <c r="A653" s="402" t="s">
        <v>1699</v>
      </c>
      <c r="B653" s="403">
        <v>40654508</v>
      </c>
    </row>
    <row r="654" spans="1:2" ht="15">
      <c r="A654" s="402" t="s">
        <v>1700</v>
      </c>
      <c r="B654" s="403">
        <v>32695514.440000005</v>
      </c>
    </row>
    <row r="655" spans="1:2" ht="15">
      <c r="A655" s="402" t="s">
        <v>1701</v>
      </c>
      <c r="B655" s="403">
        <v>27631406</v>
      </c>
    </row>
    <row r="656" spans="1:2" ht="15">
      <c r="A656" s="402" t="s">
        <v>1702</v>
      </c>
      <c r="B656" s="403">
        <v>65055789</v>
      </c>
    </row>
    <row r="657" spans="1:2" ht="15">
      <c r="A657" s="402" t="s">
        <v>1703</v>
      </c>
      <c r="B657" s="403">
        <v>42590193</v>
      </c>
    </row>
    <row r="658" spans="1:2" ht="15">
      <c r="A658" s="402" t="s">
        <v>1704</v>
      </c>
      <c r="B658" s="403">
        <v>29237129</v>
      </c>
    </row>
    <row r="659" spans="1:2" ht="15">
      <c r="A659" s="402" t="s">
        <v>1705</v>
      </c>
      <c r="B659" s="403">
        <v>19580047.8</v>
      </c>
    </row>
    <row r="660" spans="1:2" ht="15">
      <c r="A660" s="402" t="s">
        <v>1706</v>
      </c>
      <c r="B660" s="403">
        <v>52752631</v>
      </c>
    </row>
    <row r="661" spans="1:2" ht="15">
      <c r="A661" s="402" t="s">
        <v>1707</v>
      </c>
      <c r="B661" s="403">
        <v>47983029.550000004</v>
      </c>
    </row>
    <row r="662" spans="1:2" ht="15">
      <c r="A662" s="402" t="s">
        <v>1708</v>
      </c>
      <c r="B662" s="403">
        <v>76131134.81</v>
      </c>
    </row>
    <row r="663" spans="1:2" ht="15">
      <c r="A663" s="402" t="s">
        <v>1709</v>
      </c>
      <c r="B663" s="403">
        <v>41723527.059999995</v>
      </c>
    </row>
    <row r="664" spans="1:2" ht="15">
      <c r="A664" s="402" t="s">
        <v>1710</v>
      </c>
      <c r="B664" s="403">
        <v>40648444.68</v>
      </c>
    </row>
    <row r="665" spans="1:2" ht="15">
      <c r="A665" s="402" t="s">
        <v>1711</v>
      </c>
      <c r="B665" s="403">
        <v>33675169</v>
      </c>
    </row>
    <row r="666" spans="1:2" ht="15">
      <c r="A666" s="402" t="s">
        <v>1712</v>
      </c>
      <c r="B666" s="403">
        <v>49845123.519999996</v>
      </c>
    </row>
    <row r="667" spans="1:2" ht="15">
      <c r="A667" s="402" t="s">
        <v>1713</v>
      </c>
      <c r="B667" s="403">
        <v>16277670.36</v>
      </c>
    </row>
    <row r="668" spans="1:2" ht="15">
      <c r="A668" s="402" t="s">
        <v>1714</v>
      </c>
      <c r="B668" s="403">
        <v>34138982</v>
      </c>
    </row>
    <row r="669" spans="1:2" ht="15">
      <c r="A669" s="402" t="s">
        <v>1715</v>
      </c>
      <c r="B669" s="403">
        <v>12002655</v>
      </c>
    </row>
    <row r="670" spans="1:2" ht="15">
      <c r="A670" s="402" t="s">
        <v>1716</v>
      </c>
      <c r="B670" s="403">
        <v>22579259.639999997</v>
      </c>
    </row>
    <row r="671" spans="1:2" ht="15">
      <c r="A671" s="402" t="s">
        <v>1717</v>
      </c>
      <c r="B671" s="403">
        <v>24653303.706850003</v>
      </c>
    </row>
    <row r="672" spans="1:2" ht="15">
      <c r="A672" s="402" t="s">
        <v>1718</v>
      </c>
      <c r="B672" s="403">
        <v>58524123</v>
      </c>
    </row>
    <row r="673" spans="1:2" ht="15">
      <c r="A673" s="402" t="s">
        <v>1719</v>
      </c>
      <c r="B673" s="403">
        <v>191031905.23000002</v>
      </c>
    </row>
    <row r="674" spans="1:2" ht="15">
      <c r="A674" s="402" t="s">
        <v>1720</v>
      </c>
      <c r="B674" s="403">
        <v>973718422.3468502</v>
      </c>
    </row>
    <row r="675" spans="1:2" ht="15">
      <c r="A675" s="402" t="s">
        <v>1721</v>
      </c>
      <c r="B675" s="403">
        <v>3063</v>
      </c>
    </row>
    <row r="676" spans="1:2" ht="15">
      <c r="A676" s="402" t="s">
        <v>1722</v>
      </c>
      <c r="B676" s="403">
        <v>8027</v>
      </c>
    </row>
    <row r="677" spans="1:2" ht="15">
      <c r="A677" s="402" t="s">
        <v>1723</v>
      </c>
      <c r="B677" s="403">
        <v>5532</v>
      </c>
    </row>
    <row r="678" spans="1:2" ht="15">
      <c r="A678" s="402" t="s">
        <v>1724</v>
      </c>
      <c r="B678" s="403">
        <v>4296</v>
      </c>
    </row>
    <row r="679" spans="1:2" ht="15">
      <c r="A679" s="402" t="s">
        <v>1725</v>
      </c>
      <c r="B679" s="403">
        <v>5397</v>
      </c>
    </row>
    <row r="680" spans="1:2" ht="15">
      <c r="A680" s="402" t="s">
        <v>1726</v>
      </c>
      <c r="B680" s="403">
        <v>4034</v>
      </c>
    </row>
    <row r="681" spans="1:2" ht="15">
      <c r="A681" s="402" t="s">
        <v>1727</v>
      </c>
      <c r="B681" s="403">
        <v>7146</v>
      </c>
    </row>
    <row r="682" spans="1:2" ht="15">
      <c r="A682" s="402" t="s">
        <v>1728</v>
      </c>
      <c r="B682" s="403">
        <v>3922</v>
      </c>
    </row>
    <row r="683" spans="1:2" ht="15">
      <c r="A683" s="402" t="s">
        <v>1729</v>
      </c>
      <c r="B683" s="403">
        <v>7165</v>
      </c>
    </row>
    <row r="684" spans="1:2" ht="15">
      <c r="A684" s="402" t="s">
        <v>1730</v>
      </c>
      <c r="B684" s="403">
        <v>7273</v>
      </c>
    </row>
    <row r="685" spans="1:2" ht="15">
      <c r="A685" s="402" t="s">
        <v>1731</v>
      </c>
      <c r="B685" s="403">
        <v>8135</v>
      </c>
    </row>
    <row r="686" spans="1:2" ht="15">
      <c r="A686" s="402" t="s">
        <v>1732</v>
      </c>
      <c r="B686" s="403">
        <v>4221</v>
      </c>
    </row>
    <row r="687" spans="1:2" ht="15">
      <c r="A687" s="402" t="s">
        <v>1733</v>
      </c>
      <c r="B687" s="403">
        <v>4435</v>
      </c>
    </row>
    <row r="688" spans="1:2" ht="15">
      <c r="A688" s="402" t="s">
        <v>1734</v>
      </c>
      <c r="B688" s="403">
        <v>3704</v>
      </c>
    </row>
    <row r="689" spans="1:2" ht="15">
      <c r="A689" s="402" t="s">
        <v>1735</v>
      </c>
      <c r="B689" s="403">
        <v>7109</v>
      </c>
    </row>
    <row r="690" spans="1:2" ht="15">
      <c r="A690" s="402" t="s">
        <v>1736</v>
      </c>
      <c r="B690" s="403">
        <v>1861</v>
      </c>
    </row>
    <row r="691" spans="1:2" ht="15">
      <c r="A691" s="402" t="s">
        <v>1737</v>
      </c>
      <c r="B691" s="403">
        <v>4948</v>
      </c>
    </row>
    <row r="692" spans="1:2" ht="15">
      <c r="A692" s="402" t="s">
        <v>1738</v>
      </c>
      <c r="B692" s="403">
        <v>2251</v>
      </c>
    </row>
    <row r="693" spans="1:2" ht="15">
      <c r="A693" s="402" t="s">
        <v>1739</v>
      </c>
      <c r="B693" s="403">
        <v>2886</v>
      </c>
    </row>
    <row r="694" spans="1:2" ht="15">
      <c r="A694" s="402" t="s">
        <v>1740</v>
      </c>
      <c r="B694" s="403">
        <v>3336</v>
      </c>
    </row>
    <row r="695" spans="1:2" ht="15">
      <c r="A695" s="402" t="s">
        <v>1741</v>
      </c>
      <c r="B695" s="403">
        <v>4811</v>
      </c>
    </row>
    <row r="696" spans="1:2" ht="15">
      <c r="A696" s="402" t="s">
        <v>1742</v>
      </c>
      <c r="B696" s="403">
        <v>13027</v>
      </c>
    </row>
    <row r="697" spans="1:2" ht="15">
      <c r="A697" s="402" t="s">
        <v>1743</v>
      </c>
      <c r="B697" s="403">
        <v>116579</v>
      </c>
    </row>
    <row r="698" spans="1:2" ht="15">
      <c r="A698" s="402" t="s">
        <v>1744</v>
      </c>
      <c r="B698" s="403">
        <v>3215</v>
      </c>
    </row>
    <row r="699" spans="1:2" ht="15">
      <c r="A699" s="402" t="s">
        <v>1745</v>
      </c>
      <c r="B699" s="403">
        <v>8380</v>
      </c>
    </row>
    <row r="700" spans="1:2" ht="15">
      <c r="A700" s="402" t="s">
        <v>1746</v>
      </c>
      <c r="B700" s="403">
        <v>5613</v>
      </c>
    </row>
    <row r="701" spans="1:2" ht="15">
      <c r="A701" s="402" t="s">
        <v>1747</v>
      </c>
      <c r="B701" s="403">
        <v>4339</v>
      </c>
    </row>
    <row r="702" spans="1:2" ht="15">
      <c r="A702" s="402" t="s">
        <v>1748</v>
      </c>
      <c r="B702" s="403">
        <v>5488</v>
      </c>
    </row>
    <row r="703" spans="1:2" ht="15">
      <c r="A703" s="402" t="s">
        <v>1749</v>
      </c>
      <c r="B703" s="403">
        <v>4352</v>
      </c>
    </row>
    <row r="704" spans="1:2" ht="15">
      <c r="A704" s="402" t="s">
        <v>1750</v>
      </c>
      <c r="B704" s="403">
        <v>7238</v>
      </c>
    </row>
    <row r="705" spans="1:2" ht="15">
      <c r="A705" s="402" t="s">
        <v>1751</v>
      </c>
      <c r="B705" s="403">
        <v>4018</v>
      </c>
    </row>
    <row r="706" spans="1:2" ht="15">
      <c r="A706" s="402" t="s">
        <v>1752</v>
      </c>
      <c r="B706" s="403">
        <v>7379</v>
      </c>
    </row>
    <row r="707" spans="1:2" ht="15">
      <c r="A707" s="402" t="s">
        <v>1753</v>
      </c>
      <c r="B707" s="403">
        <v>7547</v>
      </c>
    </row>
    <row r="708" spans="1:2" ht="15">
      <c r="A708" s="402" t="s">
        <v>1754</v>
      </c>
      <c r="B708" s="403">
        <v>8112</v>
      </c>
    </row>
    <row r="709" spans="1:2" ht="15">
      <c r="A709" s="402" t="s">
        <v>1755</v>
      </c>
      <c r="B709" s="403">
        <v>4281</v>
      </c>
    </row>
    <row r="710" spans="1:2" ht="15">
      <c r="A710" s="402" t="s">
        <v>1756</v>
      </c>
      <c r="B710" s="403">
        <v>5262</v>
      </c>
    </row>
    <row r="711" spans="1:2" ht="15">
      <c r="A711" s="402" t="s">
        <v>1757</v>
      </c>
      <c r="B711" s="403">
        <v>3734</v>
      </c>
    </row>
    <row r="712" spans="1:2" ht="15">
      <c r="A712" s="402" t="s">
        <v>1758</v>
      </c>
      <c r="B712" s="403">
        <v>7173</v>
      </c>
    </row>
    <row r="713" spans="1:2" ht="15">
      <c r="A713" s="402" t="s">
        <v>1759</v>
      </c>
      <c r="B713" s="403">
        <v>1891</v>
      </c>
    </row>
    <row r="714" spans="1:2" ht="15">
      <c r="A714" s="402" t="s">
        <v>1760</v>
      </c>
      <c r="B714" s="403">
        <v>5039</v>
      </c>
    </row>
    <row r="715" spans="1:2" ht="15">
      <c r="A715" s="402" t="s">
        <v>1761</v>
      </c>
      <c r="B715" s="403">
        <v>2241</v>
      </c>
    </row>
    <row r="716" spans="1:2" ht="15">
      <c r="A716" s="402" t="s">
        <v>1762</v>
      </c>
      <c r="B716" s="403">
        <v>2955</v>
      </c>
    </row>
    <row r="717" spans="1:2" ht="15">
      <c r="A717" s="402" t="s">
        <v>1763</v>
      </c>
      <c r="B717" s="403">
        <v>3362</v>
      </c>
    </row>
    <row r="718" spans="1:2" ht="15">
      <c r="A718" s="402" t="s">
        <v>1764</v>
      </c>
      <c r="B718" s="403">
        <v>4830</v>
      </c>
    </row>
    <row r="719" spans="1:2" ht="15">
      <c r="A719" s="402" t="s">
        <v>1765</v>
      </c>
      <c r="B719" s="403">
        <v>13237</v>
      </c>
    </row>
    <row r="720" spans="1:2" ht="15">
      <c r="A720" s="402" t="s">
        <v>1766</v>
      </c>
      <c r="B720" s="403">
        <v>119686</v>
      </c>
    </row>
    <row r="721" spans="1:2" ht="15">
      <c r="A721" s="402" t="s">
        <v>1767</v>
      </c>
      <c r="B721" s="403">
        <v>38211849</v>
      </c>
    </row>
    <row r="722" spans="1:2" ht="15">
      <c r="A722" s="402" t="s">
        <v>1768</v>
      </c>
      <c r="B722" s="403">
        <v>111787301</v>
      </c>
    </row>
    <row r="723" spans="1:2" ht="15">
      <c r="A723" s="402" t="s">
        <v>1769</v>
      </c>
      <c r="B723" s="403">
        <v>85917099</v>
      </c>
    </row>
    <row r="724" spans="1:2" ht="15">
      <c r="A724" s="402" t="s">
        <v>1770</v>
      </c>
      <c r="B724" s="403">
        <v>66509776</v>
      </c>
    </row>
    <row r="725" spans="1:2" ht="15">
      <c r="A725" s="402" t="s">
        <v>1771</v>
      </c>
      <c r="B725" s="403">
        <v>147639306</v>
      </c>
    </row>
    <row r="726" spans="1:2" ht="15">
      <c r="A726" s="402" t="s">
        <v>1772</v>
      </c>
      <c r="B726" s="403">
        <v>100550850</v>
      </c>
    </row>
    <row r="727" spans="1:2" ht="15">
      <c r="A727" s="402" t="s">
        <v>1773</v>
      </c>
      <c r="B727" s="403">
        <v>82741357</v>
      </c>
    </row>
    <row r="728" spans="1:2" ht="15">
      <c r="A728" s="402" t="s">
        <v>1774</v>
      </c>
      <c r="B728" s="403">
        <v>55726171</v>
      </c>
    </row>
    <row r="729" spans="1:2" ht="15">
      <c r="A729" s="402" t="s">
        <v>1775</v>
      </c>
      <c r="B729" s="403">
        <v>129669963</v>
      </c>
    </row>
    <row r="730" spans="1:2" ht="15">
      <c r="A730" s="402" t="s">
        <v>1776</v>
      </c>
      <c r="B730" s="403">
        <v>117601498</v>
      </c>
    </row>
    <row r="731" spans="1:2" ht="15">
      <c r="A731" s="402" t="s">
        <v>1777</v>
      </c>
      <c r="B731" s="403">
        <v>186607298</v>
      </c>
    </row>
    <row r="732" spans="1:2" ht="15">
      <c r="A732" s="402" t="s">
        <v>1778</v>
      </c>
      <c r="B732" s="403">
        <v>100584354</v>
      </c>
    </row>
    <row r="733" spans="1:2" ht="15">
      <c r="A733" s="402" t="s">
        <v>1779</v>
      </c>
      <c r="B733" s="403">
        <v>98259179</v>
      </c>
    </row>
    <row r="734" spans="1:2" ht="15">
      <c r="A734" s="402" t="s">
        <v>1780</v>
      </c>
      <c r="B734" s="403">
        <v>83261831</v>
      </c>
    </row>
    <row r="735" spans="1:2" ht="15">
      <c r="A735" s="402" t="s">
        <v>1781</v>
      </c>
      <c r="B735" s="403">
        <v>129311830</v>
      </c>
    </row>
    <row r="736" spans="1:2" ht="15">
      <c r="A736" s="402" t="s">
        <v>1782</v>
      </c>
      <c r="B736" s="403">
        <v>39627630</v>
      </c>
    </row>
    <row r="737" spans="1:2" ht="15">
      <c r="A737" s="402" t="s">
        <v>1783</v>
      </c>
      <c r="B737" s="403">
        <v>86582288</v>
      </c>
    </row>
    <row r="738" spans="1:2" ht="15">
      <c r="A738" s="402" t="s">
        <v>1784</v>
      </c>
      <c r="B738" s="403">
        <v>31793608</v>
      </c>
    </row>
    <row r="739" spans="1:2" ht="15">
      <c r="A739" s="402" t="s">
        <v>1785</v>
      </c>
      <c r="B739" s="403">
        <v>56998632</v>
      </c>
    </row>
    <row r="740" spans="1:2" ht="15">
      <c r="A740" s="402" t="s">
        <v>1786</v>
      </c>
      <c r="B740" s="403">
        <v>61374717</v>
      </c>
    </row>
    <row r="741" spans="1:2" ht="15">
      <c r="A741" s="402" t="s">
        <v>1787</v>
      </c>
      <c r="B741" s="403">
        <v>146247353</v>
      </c>
    </row>
    <row r="742" spans="1:2" ht="15">
      <c r="A742" s="402" t="s">
        <v>1788</v>
      </c>
      <c r="B742" s="403">
        <v>457936456</v>
      </c>
    </row>
    <row r="743" spans="1:2" ht="15">
      <c r="A743" s="402" t="s">
        <v>1789</v>
      </c>
      <c r="B743" s="403">
        <v>2414940346</v>
      </c>
    </row>
    <row r="744" spans="1:2" ht="15">
      <c r="A744" s="402" t="s">
        <v>1790</v>
      </c>
      <c r="B744" s="403">
        <v>39084349</v>
      </c>
    </row>
    <row r="745" spans="1:2" ht="15">
      <c r="A745" s="402" t="s">
        <v>1791</v>
      </c>
      <c r="B745" s="403">
        <v>112536448</v>
      </c>
    </row>
    <row r="746" spans="1:2" ht="15">
      <c r="A746" s="402" t="s">
        <v>1792</v>
      </c>
      <c r="B746" s="403">
        <v>86845868</v>
      </c>
    </row>
    <row r="747" spans="1:2" ht="15">
      <c r="A747" s="402" t="s">
        <v>1793</v>
      </c>
      <c r="B747" s="403">
        <v>67797508</v>
      </c>
    </row>
    <row r="748" spans="1:2" ht="15">
      <c r="A748" s="402" t="s">
        <v>1794</v>
      </c>
      <c r="B748" s="403">
        <v>147915729</v>
      </c>
    </row>
    <row r="749" spans="1:2" ht="15">
      <c r="A749" s="402" t="s">
        <v>1795</v>
      </c>
      <c r="B749" s="403">
        <v>101002914</v>
      </c>
    </row>
    <row r="750" spans="1:2" ht="15">
      <c r="A750" s="402" t="s">
        <v>1796</v>
      </c>
      <c r="B750" s="403">
        <v>83299591</v>
      </c>
    </row>
    <row r="751" spans="1:2" ht="15">
      <c r="A751" s="402" t="s">
        <v>1797</v>
      </c>
      <c r="B751" s="403">
        <v>55772188</v>
      </c>
    </row>
    <row r="752" spans="1:2" ht="15">
      <c r="A752" s="402" t="s">
        <v>1798</v>
      </c>
      <c r="B752" s="403">
        <v>130531257</v>
      </c>
    </row>
    <row r="753" spans="1:2" ht="15">
      <c r="A753" s="402" t="s">
        <v>1799</v>
      </c>
      <c r="B753" s="403">
        <v>120054463</v>
      </c>
    </row>
    <row r="754" spans="1:2" ht="15">
      <c r="A754" s="402" t="s">
        <v>1800</v>
      </c>
      <c r="B754" s="403">
        <v>186796583</v>
      </c>
    </row>
    <row r="755" spans="1:2" ht="15">
      <c r="A755" s="402" t="s">
        <v>1801</v>
      </c>
      <c r="B755" s="403">
        <v>101400664</v>
      </c>
    </row>
    <row r="756" spans="1:2" ht="15">
      <c r="A756" s="402" t="s">
        <v>1802</v>
      </c>
      <c r="B756" s="403">
        <v>105378559</v>
      </c>
    </row>
    <row r="757" spans="1:2" ht="15">
      <c r="A757" s="402" t="s">
        <v>1803</v>
      </c>
      <c r="B757" s="403">
        <v>83165053</v>
      </c>
    </row>
    <row r="758" spans="1:2" ht="15">
      <c r="A758" s="402" t="s">
        <v>1804</v>
      </c>
      <c r="B758" s="403">
        <v>129484545</v>
      </c>
    </row>
    <row r="759" spans="1:2" ht="15">
      <c r="A759" s="402" t="s">
        <v>1805</v>
      </c>
      <c r="B759" s="403">
        <v>42157795</v>
      </c>
    </row>
    <row r="760" spans="1:2" ht="15">
      <c r="A760" s="402" t="s">
        <v>1806</v>
      </c>
      <c r="B760" s="403">
        <v>87334913</v>
      </c>
    </row>
    <row r="761" spans="1:2" ht="15">
      <c r="A761" s="402" t="s">
        <v>1807</v>
      </c>
      <c r="B761" s="403">
        <v>31860017</v>
      </c>
    </row>
    <row r="762" spans="1:2" ht="15">
      <c r="A762" s="402" t="s">
        <v>1808</v>
      </c>
      <c r="B762" s="403">
        <v>56905268</v>
      </c>
    </row>
    <row r="763" spans="1:2" ht="15">
      <c r="A763" s="402" t="s">
        <v>1809</v>
      </c>
      <c r="B763" s="403">
        <v>62145272</v>
      </c>
    </row>
    <row r="764" spans="1:2" ht="15">
      <c r="A764" s="402" t="s">
        <v>1810</v>
      </c>
      <c r="B764" s="403">
        <v>145871004</v>
      </c>
    </row>
    <row r="765" spans="1:2" ht="15">
      <c r="A765" s="402" t="s">
        <v>1811</v>
      </c>
      <c r="B765" s="403">
        <v>458132100</v>
      </c>
    </row>
    <row r="766" spans="1:2" ht="15">
      <c r="A766" s="402" t="s">
        <v>1812</v>
      </c>
      <c r="B766" s="403">
        <v>2435472088</v>
      </c>
    </row>
    <row r="767" spans="1:2" ht="15">
      <c r="A767" s="402" t="s">
        <v>481</v>
      </c>
      <c r="B767" s="403">
        <v>3178</v>
      </c>
    </row>
    <row r="768" spans="1:2" ht="15">
      <c r="A768" s="402" t="s">
        <v>482</v>
      </c>
      <c r="B768" s="403">
        <v>8264</v>
      </c>
    </row>
    <row r="769" spans="1:2" ht="15">
      <c r="A769" s="402" t="s">
        <v>483</v>
      </c>
      <c r="B769" s="403">
        <v>5592</v>
      </c>
    </row>
    <row r="770" spans="1:2" ht="15">
      <c r="A770" s="402" t="s">
        <v>484</v>
      </c>
      <c r="B770" s="403">
        <v>4327</v>
      </c>
    </row>
    <row r="771" spans="1:2" ht="15">
      <c r="A771" s="402" t="s">
        <v>485</v>
      </c>
      <c r="B771" s="403">
        <v>5471</v>
      </c>
    </row>
    <row r="772" spans="1:2" ht="15">
      <c r="A772" s="402" t="s">
        <v>486</v>
      </c>
      <c r="B772" s="403">
        <v>4327</v>
      </c>
    </row>
    <row r="773" spans="1:2" ht="15">
      <c r="A773" s="402" t="s">
        <v>487</v>
      </c>
      <c r="B773" s="403">
        <v>7226</v>
      </c>
    </row>
    <row r="774" spans="1:2" ht="15">
      <c r="A774" s="402" t="s">
        <v>488</v>
      </c>
      <c r="B774" s="403">
        <v>3982</v>
      </c>
    </row>
    <row r="775" spans="1:2" ht="15">
      <c r="A775" s="402" t="s">
        <v>489</v>
      </c>
      <c r="B775" s="403">
        <v>7314</v>
      </c>
    </row>
    <row r="776" spans="1:2" ht="15">
      <c r="A776" s="402" t="s">
        <v>490</v>
      </c>
      <c r="B776" s="403">
        <v>7419</v>
      </c>
    </row>
    <row r="777" spans="1:2" ht="15">
      <c r="A777" s="402" t="s">
        <v>491</v>
      </c>
      <c r="B777" s="403">
        <v>8121</v>
      </c>
    </row>
    <row r="778" spans="1:2" ht="15">
      <c r="A778" s="402" t="s">
        <v>492</v>
      </c>
      <c r="B778" s="403">
        <v>4277</v>
      </c>
    </row>
    <row r="779" spans="1:2" ht="15">
      <c r="A779" s="402" t="s">
        <v>493</v>
      </c>
      <c r="B779" s="403">
        <v>4871</v>
      </c>
    </row>
    <row r="780" spans="1:2" ht="15">
      <c r="A780" s="402" t="s">
        <v>494</v>
      </c>
      <c r="B780" s="403">
        <v>3733</v>
      </c>
    </row>
    <row r="781" spans="1:2" ht="15">
      <c r="A781" s="402" t="s">
        <v>495</v>
      </c>
      <c r="B781" s="403">
        <v>7136</v>
      </c>
    </row>
    <row r="782" spans="1:2" ht="15">
      <c r="A782" s="402" t="s">
        <v>496</v>
      </c>
      <c r="B782" s="403">
        <v>1870</v>
      </c>
    </row>
    <row r="783" spans="1:2" ht="15">
      <c r="A783" s="402" t="s">
        <v>497</v>
      </c>
      <c r="B783" s="403">
        <v>4979</v>
      </c>
    </row>
    <row r="784" spans="1:2" ht="15">
      <c r="A784" s="402" t="s">
        <v>498</v>
      </c>
      <c r="B784" s="403">
        <v>2238</v>
      </c>
    </row>
    <row r="785" spans="1:2" ht="15">
      <c r="A785" s="402" t="s">
        <v>499</v>
      </c>
      <c r="B785" s="403">
        <v>2931</v>
      </c>
    </row>
    <row r="786" spans="1:2" ht="15">
      <c r="A786" s="402" t="s">
        <v>500</v>
      </c>
      <c r="B786" s="403">
        <v>3353</v>
      </c>
    </row>
    <row r="787" spans="1:2" ht="15">
      <c r="A787" s="402" t="s">
        <v>501</v>
      </c>
      <c r="B787" s="403">
        <v>4838</v>
      </c>
    </row>
    <row r="788" spans="1:2" ht="15">
      <c r="A788" s="402" t="s">
        <v>502</v>
      </c>
      <c r="B788" s="403">
        <v>13197</v>
      </c>
    </row>
    <row r="789" spans="1:2" ht="15">
      <c r="A789" s="402" t="s">
        <v>503</v>
      </c>
      <c r="B789" s="403">
        <v>118644</v>
      </c>
    </row>
    <row r="790" spans="1:2" ht="15">
      <c r="A790" s="402" t="s">
        <v>504</v>
      </c>
      <c r="B790" s="403">
        <v>38902360</v>
      </c>
    </row>
    <row r="791" spans="1:2" ht="15">
      <c r="A791" s="402" t="s">
        <v>505</v>
      </c>
      <c r="B791" s="403">
        <v>112124551</v>
      </c>
    </row>
    <row r="792" spans="1:2" ht="15">
      <c r="A792" s="402" t="s">
        <v>506</v>
      </c>
      <c r="B792" s="403">
        <v>86850591</v>
      </c>
    </row>
    <row r="793" spans="1:2" ht="15">
      <c r="A793" s="402" t="s">
        <v>507</v>
      </c>
      <c r="B793" s="403">
        <v>67792718</v>
      </c>
    </row>
    <row r="794" spans="1:2" ht="15">
      <c r="A794" s="402" t="s">
        <v>508</v>
      </c>
      <c r="B794" s="403">
        <v>147899815</v>
      </c>
    </row>
    <row r="795" spans="1:2" ht="15">
      <c r="A795" s="402" t="s">
        <v>509</v>
      </c>
      <c r="B795" s="403">
        <v>101633275</v>
      </c>
    </row>
    <row r="796" spans="1:2" ht="15">
      <c r="A796" s="402" t="s">
        <v>510</v>
      </c>
      <c r="B796" s="403">
        <v>82699649</v>
      </c>
    </row>
    <row r="797" spans="1:2" ht="15">
      <c r="A797" s="402" t="s">
        <v>511</v>
      </c>
      <c r="B797" s="403">
        <v>55740202</v>
      </c>
    </row>
    <row r="798" spans="1:2" ht="15">
      <c r="A798" s="402" t="s">
        <v>512</v>
      </c>
      <c r="B798" s="403">
        <v>130122822</v>
      </c>
    </row>
    <row r="799" spans="1:2" ht="15">
      <c r="A799" s="402" t="s">
        <v>513</v>
      </c>
      <c r="B799" s="403">
        <v>119605821</v>
      </c>
    </row>
    <row r="800" spans="1:2" ht="15">
      <c r="A800" s="402" t="s">
        <v>514</v>
      </c>
      <c r="B800" s="403">
        <v>185947308</v>
      </c>
    </row>
    <row r="801" spans="1:2" ht="15">
      <c r="A801" s="402" t="s">
        <v>515</v>
      </c>
      <c r="B801" s="403">
        <v>101047454</v>
      </c>
    </row>
    <row r="802" spans="1:2" ht="15">
      <c r="A802" s="402" t="s">
        <v>516</v>
      </c>
      <c r="B802" s="403">
        <v>98271731</v>
      </c>
    </row>
    <row r="803" spans="1:2" ht="15">
      <c r="A803" s="402" t="s">
        <v>517</v>
      </c>
      <c r="B803" s="403">
        <v>83250578</v>
      </c>
    </row>
    <row r="804" spans="1:2" ht="15">
      <c r="A804" s="402" t="s">
        <v>518</v>
      </c>
      <c r="B804" s="403">
        <v>129304634</v>
      </c>
    </row>
    <row r="805" spans="1:2" ht="15">
      <c r="A805" s="402" t="s">
        <v>519</v>
      </c>
      <c r="B805" s="403">
        <v>41986390</v>
      </c>
    </row>
    <row r="806" spans="1:2" ht="15">
      <c r="A806" s="402" t="s">
        <v>520</v>
      </c>
      <c r="B806" s="403">
        <v>87587384</v>
      </c>
    </row>
    <row r="807" spans="1:2" ht="15">
      <c r="A807" s="402" t="s">
        <v>521</v>
      </c>
      <c r="B807" s="403">
        <v>31858207</v>
      </c>
    </row>
    <row r="808" spans="1:2" ht="15">
      <c r="A808" s="402" t="s">
        <v>522</v>
      </c>
      <c r="B808" s="403">
        <v>56850473</v>
      </c>
    </row>
    <row r="809" spans="1:2" ht="15">
      <c r="A809" s="402" t="s">
        <v>523</v>
      </c>
      <c r="B809" s="403">
        <v>62102342</v>
      </c>
    </row>
    <row r="810" spans="1:2" ht="15">
      <c r="A810" s="402" t="s">
        <v>524</v>
      </c>
      <c r="B810" s="403">
        <v>146132655</v>
      </c>
    </row>
    <row r="811" spans="1:2" ht="15">
      <c r="A811" s="402" t="s">
        <v>525</v>
      </c>
      <c r="B811" s="403">
        <v>457472735</v>
      </c>
    </row>
    <row r="812" spans="1:2" ht="15">
      <c r="A812" s="402" t="s">
        <v>526</v>
      </c>
      <c r="B812" s="403">
        <v>2425183695</v>
      </c>
    </row>
    <row r="813" spans="1:2" ht="15">
      <c r="A813" s="402" t="s">
        <v>527</v>
      </c>
      <c r="B813" s="403">
        <v>20462641</v>
      </c>
    </row>
    <row r="814" spans="1:2" ht="15">
      <c r="A814" s="402" t="s">
        <v>528</v>
      </c>
      <c r="B814" s="403">
        <v>58977514</v>
      </c>
    </row>
    <row r="815" spans="1:2" ht="15">
      <c r="A815" s="402" t="s">
        <v>529</v>
      </c>
      <c r="B815" s="403">
        <v>45683411</v>
      </c>
    </row>
    <row r="816" spans="1:2" ht="15">
      <c r="A816" s="402" t="s">
        <v>530</v>
      </c>
      <c r="B816" s="403">
        <v>35658970</v>
      </c>
    </row>
    <row r="817" spans="1:2" ht="15">
      <c r="A817" s="402" t="s">
        <v>531</v>
      </c>
      <c r="B817" s="403">
        <v>77795303</v>
      </c>
    </row>
    <row r="818" spans="1:2" ht="15">
      <c r="A818" s="402" t="s">
        <v>532</v>
      </c>
      <c r="B818" s="403">
        <v>53459103</v>
      </c>
    </row>
    <row r="819" spans="1:2" ht="15">
      <c r="A819" s="402" t="s">
        <v>533</v>
      </c>
      <c r="B819" s="403">
        <v>43500015</v>
      </c>
    </row>
    <row r="820" spans="1:2" ht="15">
      <c r="A820" s="402" t="s">
        <v>534</v>
      </c>
      <c r="B820" s="403">
        <v>29319346</v>
      </c>
    </row>
    <row r="821" spans="1:2" ht="15">
      <c r="A821" s="402" t="s">
        <v>535</v>
      </c>
      <c r="B821" s="403">
        <v>68444604</v>
      </c>
    </row>
    <row r="822" spans="1:2" ht="15">
      <c r="A822" s="402" t="s">
        <v>536</v>
      </c>
      <c r="B822" s="403">
        <v>62912662</v>
      </c>
    </row>
    <row r="823" spans="1:2" ht="15">
      <c r="A823" s="402" t="s">
        <v>537</v>
      </c>
      <c r="B823" s="403">
        <v>97808284</v>
      </c>
    </row>
    <row r="824" spans="1:2" ht="15">
      <c r="A824" s="402" t="s">
        <v>538</v>
      </c>
      <c r="B824" s="403">
        <v>53150961</v>
      </c>
    </row>
    <row r="825" spans="1:2" ht="15">
      <c r="A825" s="402" t="s">
        <v>539</v>
      </c>
      <c r="B825" s="403">
        <v>51690931</v>
      </c>
    </row>
    <row r="826" spans="1:2" ht="15">
      <c r="A826" s="402" t="s">
        <v>540</v>
      </c>
      <c r="B826" s="403">
        <v>43789804</v>
      </c>
    </row>
    <row r="827" spans="1:2" ht="15">
      <c r="A827" s="402" t="s">
        <v>541</v>
      </c>
      <c r="B827" s="403">
        <v>68014237</v>
      </c>
    </row>
    <row r="828" spans="1:2" ht="15">
      <c r="A828" s="402" t="s">
        <v>542</v>
      </c>
      <c r="B828" s="403">
        <v>22084841</v>
      </c>
    </row>
    <row r="829" spans="1:2" ht="15">
      <c r="A829" s="402" t="s">
        <v>543</v>
      </c>
      <c r="B829" s="403">
        <v>46070964</v>
      </c>
    </row>
    <row r="830" spans="1:2" ht="15">
      <c r="A830" s="402" t="s">
        <v>544</v>
      </c>
      <c r="B830" s="403">
        <v>16757417</v>
      </c>
    </row>
    <row r="831" spans="1:2" ht="15">
      <c r="A831" s="402" t="s">
        <v>545</v>
      </c>
      <c r="B831" s="403">
        <v>29903349</v>
      </c>
    </row>
    <row r="832" spans="1:2" ht="15">
      <c r="A832" s="402" t="s">
        <v>546</v>
      </c>
      <c r="B832" s="403">
        <v>32665832</v>
      </c>
    </row>
    <row r="833" spans="1:2" ht="15">
      <c r="A833" s="402" t="s">
        <v>547</v>
      </c>
      <c r="B833" s="403">
        <v>76865777</v>
      </c>
    </row>
    <row r="834" spans="1:2" ht="15">
      <c r="A834" s="402" t="s">
        <v>548</v>
      </c>
      <c r="B834" s="403">
        <v>240630659</v>
      </c>
    </row>
    <row r="835" spans="1:2" ht="15">
      <c r="A835" s="402" t="s">
        <v>549</v>
      </c>
      <c r="B835" s="403">
        <v>1275646625</v>
      </c>
    </row>
    <row r="836" spans="1:2" ht="15">
      <c r="A836" s="402" t="s">
        <v>550</v>
      </c>
      <c r="B836" s="403">
        <v>-755195.03</v>
      </c>
    </row>
    <row r="837" spans="1:2" ht="15">
      <c r="A837" s="402" t="s">
        <v>551</v>
      </c>
      <c r="B837" s="403">
        <v>-3639698</v>
      </c>
    </row>
    <row r="838" spans="1:2" ht="15">
      <c r="A838" s="402" t="s">
        <v>552</v>
      </c>
      <c r="B838" s="403">
        <v>-2082972.63</v>
      </c>
    </row>
    <row r="839" spans="1:2" ht="15">
      <c r="A839" s="402" t="s">
        <v>553</v>
      </c>
      <c r="B839" s="403">
        <v>-1279773</v>
      </c>
    </row>
    <row r="840" spans="1:2" ht="15">
      <c r="A840" s="402" t="s">
        <v>554</v>
      </c>
      <c r="B840" s="403">
        <v>-1850226</v>
      </c>
    </row>
    <row r="841" spans="1:2" ht="15">
      <c r="A841" s="402" t="s">
        <v>555</v>
      </c>
      <c r="B841" s="403">
        <v>-2061251</v>
      </c>
    </row>
    <row r="842" spans="1:2" ht="15">
      <c r="A842" s="402" t="s">
        <v>556</v>
      </c>
      <c r="B842" s="403">
        <v>-2482898</v>
      </c>
    </row>
    <row r="843" spans="1:2" ht="15">
      <c r="A843" s="402" t="s">
        <v>557</v>
      </c>
      <c r="B843" s="403">
        <v>-3054320</v>
      </c>
    </row>
    <row r="844" spans="1:2" ht="15">
      <c r="A844" s="402" t="s">
        <v>558</v>
      </c>
      <c r="B844" s="403">
        <v>-1727408</v>
      </c>
    </row>
    <row r="845" spans="1:2" ht="15">
      <c r="A845" s="402" t="s">
        <v>559</v>
      </c>
      <c r="B845" s="403">
        <v>-2277208</v>
      </c>
    </row>
    <row r="846" spans="1:2" ht="15">
      <c r="A846" s="402" t="s">
        <v>560</v>
      </c>
      <c r="B846" s="403">
        <v>-5348557</v>
      </c>
    </row>
    <row r="847" spans="1:2" ht="15">
      <c r="A847" s="402" t="s">
        <v>561</v>
      </c>
      <c r="B847" s="403">
        <v>-2714448.24</v>
      </c>
    </row>
    <row r="848" spans="1:2" ht="15">
      <c r="A848" s="402" t="s">
        <v>562</v>
      </c>
      <c r="B848" s="403">
        <v>-1960405</v>
      </c>
    </row>
    <row r="849" spans="1:2" ht="15">
      <c r="A849" s="402" t="s">
        <v>563</v>
      </c>
      <c r="B849" s="403">
        <v>-2044224</v>
      </c>
    </row>
    <row r="850" spans="1:2" ht="15">
      <c r="A850" s="402" t="s">
        <v>564</v>
      </c>
      <c r="B850" s="403">
        <v>-3692599.96</v>
      </c>
    </row>
    <row r="851" spans="1:2" ht="15">
      <c r="A851" s="402" t="s">
        <v>565</v>
      </c>
      <c r="B851" s="403">
        <v>-1019305.96</v>
      </c>
    </row>
    <row r="852" spans="1:2" ht="15">
      <c r="A852" s="402" t="s">
        <v>566</v>
      </c>
      <c r="B852" s="403">
        <v>-1313191</v>
      </c>
    </row>
    <row r="853" spans="1:2" ht="15">
      <c r="A853" s="402" t="s">
        <v>567</v>
      </c>
      <c r="B853" s="403">
        <v>-1043902</v>
      </c>
    </row>
    <row r="854" spans="1:2" ht="15">
      <c r="A854" s="402" t="s">
        <v>568</v>
      </c>
      <c r="B854" s="403">
        <v>-1433432</v>
      </c>
    </row>
    <row r="855" spans="1:2" ht="15">
      <c r="A855" s="402" t="s">
        <v>569</v>
      </c>
      <c r="B855" s="403">
        <v>-1245970</v>
      </c>
    </row>
    <row r="856" spans="1:2" ht="15">
      <c r="A856" s="402" t="s">
        <v>570</v>
      </c>
      <c r="B856" s="403">
        <v>-2826435</v>
      </c>
    </row>
    <row r="857" spans="1:2" ht="15">
      <c r="A857" s="402" t="s">
        <v>571</v>
      </c>
      <c r="B857" s="403">
        <v>-17050000</v>
      </c>
    </row>
    <row r="858" spans="1:2" ht="15">
      <c r="A858" s="402" t="s">
        <v>572</v>
      </c>
      <c r="B858" s="403">
        <v>-62903419.82</v>
      </c>
    </row>
    <row r="859" spans="1:2" ht="15">
      <c r="A859" s="402" t="s">
        <v>573</v>
      </c>
      <c r="B859" s="403">
        <v>-1009.92</v>
      </c>
    </row>
    <row r="860" spans="1:2" ht="15">
      <c r="A860" s="402" t="s">
        <v>574</v>
      </c>
      <c r="B860" s="403">
        <v>-72188</v>
      </c>
    </row>
    <row r="861" spans="1:2" ht="15">
      <c r="A861" s="402" t="s">
        <v>575</v>
      </c>
      <c r="B861" s="403">
        <v>-144591.09</v>
      </c>
    </row>
    <row r="862" spans="1:2" ht="15">
      <c r="A862" s="402" t="s">
        <v>576</v>
      </c>
      <c r="B862" s="403">
        <v>-29645</v>
      </c>
    </row>
    <row r="863" spans="1:2" ht="15">
      <c r="A863" s="402" t="s">
        <v>577</v>
      </c>
      <c r="B863" s="403">
        <v>-35768</v>
      </c>
    </row>
    <row r="864" spans="1:2" ht="15">
      <c r="A864" s="402" t="s">
        <v>578</v>
      </c>
      <c r="B864" s="403">
        <v>-15149</v>
      </c>
    </row>
    <row r="865" spans="1:2" ht="15">
      <c r="A865" s="402" t="s">
        <v>579</v>
      </c>
      <c r="B865" s="403">
        <v>-137265</v>
      </c>
    </row>
    <row r="866" spans="1:2" ht="15">
      <c r="A866" s="402" t="s">
        <v>580</v>
      </c>
      <c r="B866" s="403">
        <v>-43679.04</v>
      </c>
    </row>
    <row r="867" spans="1:2" ht="15">
      <c r="A867" s="402" t="s">
        <v>581</v>
      </c>
      <c r="B867" s="403">
        <v>-34323</v>
      </c>
    </row>
    <row r="868" spans="1:2" ht="15">
      <c r="A868" s="402" t="s">
        <v>582</v>
      </c>
      <c r="B868" s="403">
        <v>-129068</v>
      </c>
    </row>
    <row r="869" spans="1:2" ht="15">
      <c r="A869" s="402" t="s">
        <v>583</v>
      </c>
      <c r="B869" s="403">
        <v>-39421</v>
      </c>
    </row>
    <row r="870" spans="1:2" ht="15">
      <c r="A870" s="402" t="s">
        <v>584</v>
      </c>
      <c r="B870" s="403">
        <v>-51120.89</v>
      </c>
    </row>
    <row r="871" spans="1:2" ht="15">
      <c r="A871" s="402" t="s">
        <v>585</v>
      </c>
      <c r="B871" s="403">
        <v>-93116</v>
      </c>
    </row>
    <row r="872" spans="1:2" ht="15">
      <c r="A872" s="402" t="s">
        <v>586</v>
      </c>
      <c r="B872" s="403">
        <v>-38661</v>
      </c>
    </row>
    <row r="873" spans="1:2" ht="15">
      <c r="A873" s="402" t="s">
        <v>587</v>
      </c>
      <c r="B873" s="403">
        <v>-133309.44</v>
      </c>
    </row>
    <row r="874" spans="1:2" ht="15">
      <c r="A874" s="402" t="s">
        <v>588</v>
      </c>
      <c r="B874" s="403">
        <v>-43658</v>
      </c>
    </row>
    <row r="875" spans="1:2" ht="15">
      <c r="A875" s="402" t="s">
        <v>589</v>
      </c>
      <c r="B875" s="403">
        <v>-75954</v>
      </c>
    </row>
    <row r="876" spans="1:2" ht="15">
      <c r="A876" s="402" t="s">
        <v>590</v>
      </c>
      <c r="B876" s="403">
        <v>-20408</v>
      </c>
    </row>
    <row r="877" spans="1:2" ht="15">
      <c r="A877" s="402" t="s">
        <v>591</v>
      </c>
      <c r="B877" s="403">
        <v>-31055</v>
      </c>
    </row>
    <row r="878" spans="1:2" ht="15">
      <c r="A878" s="402" t="s">
        <v>592</v>
      </c>
      <c r="B878" s="403">
        <v>-72420</v>
      </c>
    </row>
    <row r="879" spans="1:2" ht="15">
      <c r="A879" s="402" t="s">
        <v>593</v>
      </c>
      <c r="B879" s="403">
        <v>-27731</v>
      </c>
    </row>
    <row r="880" spans="1:2" ht="15">
      <c r="A880" s="402" t="s">
        <v>594</v>
      </c>
      <c r="B880" s="403">
        <v>-36500</v>
      </c>
    </row>
    <row r="881" spans="1:2" ht="15">
      <c r="A881" s="402" t="s">
        <v>595</v>
      </c>
      <c r="B881" s="403">
        <v>-1306040.3800000001</v>
      </c>
    </row>
    <row r="882" spans="1:2" ht="15">
      <c r="A882" s="402" t="s">
        <v>596</v>
      </c>
      <c r="B882" s="403">
        <v>-3799211.39</v>
      </c>
    </row>
    <row r="883" spans="1:2" ht="15">
      <c r="A883" s="402" t="s">
        <v>597</v>
      </c>
      <c r="B883" s="403">
        <v>-9143908</v>
      </c>
    </row>
    <row r="884" spans="1:2" ht="15">
      <c r="A884" s="402" t="s">
        <v>598</v>
      </c>
      <c r="B884" s="403">
        <v>-6296587.27</v>
      </c>
    </row>
    <row r="885" spans="1:2" ht="15">
      <c r="A885" s="402" t="s">
        <v>599</v>
      </c>
      <c r="B885" s="403">
        <v>-4845103</v>
      </c>
    </row>
    <row r="886" spans="1:2" ht="15">
      <c r="A886" s="402" t="s">
        <v>600</v>
      </c>
      <c r="B886" s="403">
        <v>-5260853.73</v>
      </c>
    </row>
    <row r="887" spans="1:2" ht="15">
      <c r="A887" s="402" t="s">
        <v>601</v>
      </c>
      <c r="B887" s="403">
        <v>-3955190</v>
      </c>
    </row>
    <row r="888" spans="1:2" ht="15">
      <c r="A888" s="402" t="s">
        <v>602</v>
      </c>
      <c r="B888" s="403">
        <v>-7665054</v>
      </c>
    </row>
    <row r="889" spans="1:2" ht="15">
      <c r="A889" s="402" t="s">
        <v>603</v>
      </c>
      <c r="B889" s="403">
        <v>-4467822</v>
      </c>
    </row>
    <row r="890" spans="1:2" ht="15">
      <c r="A890" s="402" t="s">
        <v>604</v>
      </c>
      <c r="B890" s="403">
        <v>-9316202</v>
      </c>
    </row>
    <row r="891" spans="1:2" ht="15">
      <c r="A891" s="402" t="s">
        <v>605</v>
      </c>
      <c r="B891" s="403">
        <v>-7548698</v>
      </c>
    </row>
    <row r="892" spans="1:2" ht="15">
      <c r="A892" s="402" t="s">
        <v>606</v>
      </c>
      <c r="B892" s="403">
        <v>-7821075</v>
      </c>
    </row>
    <row r="893" spans="1:2" ht="15">
      <c r="A893" s="402" t="s">
        <v>607</v>
      </c>
      <c r="B893" s="403">
        <v>-4588216</v>
      </c>
    </row>
    <row r="894" spans="1:2" ht="15">
      <c r="A894" s="402" t="s">
        <v>608</v>
      </c>
      <c r="B894" s="403">
        <v>-4615674</v>
      </c>
    </row>
    <row r="895" spans="1:2" ht="15">
      <c r="A895" s="402" t="s">
        <v>609</v>
      </c>
      <c r="B895" s="403">
        <v>-4158911</v>
      </c>
    </row>
    <row r="896" spans="1:2" ht="15">
      <c r="A896" s="402" t="s">
        <v>610</v>
      </c>
      <c r="B896" s="403">
        <v>-7385028.04</v>
      </c>
    </row>
    <row r="897" spans="1:2" ht="15">
      <c r="A897" s="402" t="s">
        <v>611</v>
      </c>
      <c r="B897" s="403">
        <v>-1798769.29</v>
      </c>
    </row>
    <row r="898" spans="1:2" ht="15">
      <c r="A898" s="402" t="s">
        <v>612</v>
      </c>
      <c r="B898" s="403">
        <v>-5371831</v>
      </c>
    </row>
    <row r="899" spans="1:2" ht="15">
      <c r="A899" s="402" t="s">
        <v>613</v>
      </c>
      <c r="B899" s="403">
        <v>-2332065</v>
      </c>
    </row>
    <row r="900" spans="1:2" ht="15">
      <c r="A900" s="402" t="s">
        <v>614</v>
      </c>
      <c r="B900" s="403">
        <v>-3099976</v>
      </c>
    </row>
    <row r="901" spans="1:2" ht="15">
      <c r="A901" s="402" t="s">
        <v>615</v>
      </c>
      <c r="B901" s="403">
        <v>-3350875.47</v>
      </c>
    </row>
    <row r="902" spans="1:2" ht="15">
      <c r="A902" s="402" t="s">
        <v>616</v>
      </c>
      <c r="B902" s="403">
        <v>-4797595</v>
      </c>
    </row>
    <row r="903" spans="1:2" ht="15">
      <c r="A903" s="402" t="s">
        <v>617</v>
      </c>
      <c r="B903" s="403">
        <v>-10200000</v>
      </c>
    </row>
    <row r="904" spans="1:2" ht="15">
      <c r="A904" s="402" t="s">
        <v>618</v>
      </c>
      <c r="B904" s="403">
        <v>-121818645.19000001</v>
      </c>
    </row>
    <row r="905" spans="1:2" ht="15">
      <c r="A905" s="402" t="s">
        <v>619</v>
      </c>
      <c r="B905" s="403">
        <v>-32927.6</v>
      </c>
    </row>
    <row r="906" spans="1:2" ht="15">
      <c r="A906" s="402" t="s">
        <v>620</v>
      </c>
      <c r="B906" s="403">
        <v>-82138</v>
      </c>
    </row>
    <row r="907" spans="1:2" ht="15">
      <c r="A907" s="402" t="s">
        <v>621</v>
      </c>
      <c r="B907" s="403">
        <v>-66055.08</v>
      </c>
    </row>
    <row r="908" spans="1:2" ht="15">
      <c r="A908" s="402" t="s">
        <v>622</v>
      </c>
      <c r="B908" s="403">
        <v>-44742</v>
      </c>
    </row>
    <row r="909" spans="1:2" ht="15">
      <c r="A909" s="402" t="s">
        <v>623</v>
      </c>
      <c r="B909" s="403">
        <v>-49365.1</v>
      </c>
    </row>
    <row r="910" spans="1:2" ht="15">
      <c r="A910" s="402" t="s">
        <v>624</v>
      </c>
      <c r="B910" s="403">
        <v>-43106</v>
      </c>
    </row>
    <row r="911" spans="1:2" ht="15">
      <c r="A911" s="402" t="s">
        <v>625</v>
      </c>
      <c r="B911" s="403">
        <v>-61681</v>
      </c>
    </row>
    <row r="912" spans="1:2" ht="15">
      <c r="A912" s="402" t="s">
        <v>626</v>
      </c>
      <c r="B912" s="403">
        <v>-60542.26</v>
      </c>
    </row>
    <row r="913" spans="1:2" ht="15">
      <c r="A913" s="402" t="s">
        <v>627</v>
      </c>
      <c r="B913" s="403">
        <v>-50990</v>
      </c>
    </row>
    <row r="914" spans="1:2" ht="15">
      <c r="A914" s="402" t="s">
        <v>628</v>
      </c>
      <c r="B914" s="403">
        <v>-90340</v>
      </c>
    </row>
    <row r="915" spans="1:2" ht="15">
      <c r="A915" s="402" t="s">
        <v>629</v>
      </c>
      <c r="B915" s="403">
        <v>-50075</v>
      </c>
    </row>
    <row r="916" spans="1:2" ht="15">
      <c r="A916" s="402" t="s">
        <v>630</v>
      </c>
      <c r="B916" s="403">
        <v>-61179.06</v>
      </c>
    </row>
    <row r="917" spans="1:2" ht="15">
      <c r="A917" s="402" t="s">
        <v>631</v>
      </c>
      <c r="B917" s="403">
        <v>-40946</v>
      </c>
    </row>
    <row r="918" spans="1:2" ht="15">
      <c r="A918" s="402" t="s">
        <v>632</v>
      </c>
      <c r="B918" s="403">
        <v>-53614</v>
      </c>
    </row>
    <row r="919" spans="1:2" ht="15">
      <c r="A919" s="402" t="s">
        <v>633</v>
      </c>
      <c r="B919" s="403">
        <v>-129093.55</v>
      </c>
    </row>
    <row r="920" spans="1:2" ht="15">
      <c r="A920" s="402" t="s">
        <v>634</v>
      </c>
      <c r="B920" s="403">
        <v>-14217.78</v>
      </c>
    </row>
    <row r="921" spans="1:2" ht="15">
      <c r="A921" s="402" t="s">
        <v>635</v>
      </c>
      <c r="B921" s="403">
        <v>-53376</v>
      </c>
    </row>
    <row r="922" spans="1:2" ht="15">
      <c r="A922" s="402" t="s">
        <v>636</v>
      </c>
      <c r="B922" s="403">
        <v>-15930</v>
      </c>
    </row>
    <row r="923" spans="1:2" ht="15">
      <c r="A923" s="402" t="s">
        <v>637</v>
      </c>
      <c r="B923" s="403">
        <v>-22831</v>
      </c>
    </row>
    <row r="924" spans="1:2" ht="15">
      <c r="A924" s="402" t="s">
        <v>638</v>
      </c>
      <c r="B924" s="403">
        <v>-16385</v>
      </c>
    </row>
    <row r="925" spans="1:2" ht="15">
      <c r="A925" s="402" t="s">
        <v>639</v>
      </c>
      <c r="B925" s="403">
        <v>-41922</v>
      </c>
    </row>
    <row r="926" spans="1:2" ht="15">
      <c r="A926" s="402" t="s">
        <v>640</v>
      </c>
      <c r="B926" s="403">
        <v>-60000</v>
      </c>
    </row>
    <row r="927" spans="1:2" ht="15">
      <c r="A927" s="402" t="s">
        <v>641</v>
      </c>
      <c r="B927" s="403">
        <v>-1141456.4300000002</v>
      </c>
    </row>
    <row r="928" spans="1:2" ht="15">
      <c r="A928" s="402" t="s">
        <v>642</v>
      </c>
      <c r="B928" s="403">
        <v>0</v>
      </c>
    </row>
    <row r="929" spans="1:2" ht="15">
      <c r="A929" s="402" t="s">
        <v>643</v>
      </c>
      <c r="B929" s="403">
        <v>0</v>
      </c>
    </row>
    <row r="930" spans="1:2" ht="15">
      <c r="A930" s="402" t="s">
        <v>644</v>
      </c>
      <c r="B930" s="403">
        <v>0</v>
      </c>
    </row>
    <row r="931" spans="1:2" ht="15">
      <c r="A931" s="402" t="s">
        <v>645</v>
      </c>
      <c r="B931" s="403">
        <v>-100000</v>
      </c>
    </row>
    <row r="932" spans="1:2" ht="15">
      <c r="A932" s="402" t="s">
        <v>646</v>
      </c>
      <c r="B932" s="403">
        <v>-250000</v>
      </c>
    </row>
    <row r="933" spans="1:2" ht="15">
      <c r="A933" s="402" t="s">
        <v>647</v>
      </c>
      <c r="B933" s="403">
        <v>-5000</v>
      </c>
    </row>
    <row r="934" spans="1:2" ht="15">
      <c r="A934" s="402" t="s">
        <v>648</v>
      </c>
      <c r="B934" s="403">
        <v>-1000</v>
      </c>
    </row>
    <row r="935" spans="1:2" ht="15">
      <c r="A935" s="402" t="s">
        <v>649</v>
      </c>
      <c r="B935" s="403">
        <v>0</v>
      </c>
    </row>
    <row r="936" spans="1:2" ht="15">
      <c r="A936" s="402" t="s">
        <v>650</v>
      </c>
      <c r="B936" s="403">
        <v>-173525</v>
      </c>
    </row>
    <row r="937" spans="1:2" ht="15">
      <c r="A937" s="402" t="s">
        <v>651</v>
      </c>
      <c r="B937" s="403">
        <v>0</v>
      </c>
    </row>
    <row r="938" spans="1:2" ht="15">
      <c r="A938" s="402" t="s">
        <v>652</v>
      </c>
      <c r="B938" s="403">
        <v>-100000</v>
      </c>
    </row>
    <row r="939" spans="1:2" ht="15">
      <c r="A939" s="402" t="s">
        <v>653</v>
      </c>
      <c r="B939" s="403">
        <v>-200000</v>
      </c>
    </row>
    <row r="940" spans="1:2" ht="15">
      <c r="A940" s="402" t="s">
        <v>654</v>
      </c>
      <c r="B940" s="403">
        <v>-342070</v>
      </c>
    </row>
    <row r="941" spans="1:2" ht="15">
      <c r="A941" s="402" t="s">
        <v>655</v>
      </c>
      <c r="B941" s="403">
        <v>0</v>
      </c>
    </row>
    <row r="942" spans="1:2" ht="15">
      <c r="A942" s="402" t="s">
        <v>656</v>
      </c>
      <c r="B942" s="403">
        <v>-750000</v>
      </c>
    </row>
    <row r="943" spans="1:2" ht="15">
      <c r="A943" s="402" t="s">
        <v>657</v>
      </c>
      <c r="B943" s="403">
        <v>-31776</v>
      </c>
    </row>
    <row r="944" spans="1:2" ht="15">
      <c r="A944" s="402" t="s">
        <v>658</v>
      </c>
      <c r="B944" s="403">
        <v>-130240</v>
      </c>
    </row>
    <row r="945" spans="1:2" ht="15">
      <c r="A945" s="402" t="s">
        <v>659</v>
      </c>
      <c r="B945" s="403">
        <v>-3353</v>
      </c>
    </row>
    <row r="946" spans="1:2" ht="15">
      <c r="A946" s="402" t="s">
        <v>660</v>
      </c>
      <c r="B946" s="403">
        <v>-10000</v>
      </c>
    </row>
    <row r="947" spans="1:2" ht="15">
      <c r="A947" s="402" t="s">
        <v>661</v>
      </c>
      <c r="B947" s="403">
        <v>0</v>
      </c>
    </row>
    <row r="948" spans="1:2" ht="15">
      <c r="A948" s="402" t="s">
        <v>662</v>
      </c>
      <c r="B948" s="403">
        <v>-1576629</v>
      </c>
    </row>
    <row r="949" spans="1:2" ht="15">
      <c r="A949" s="402" t="s">
        <v>663</v>
      </c>
      <c r="B949" s="403">
        <v>-250000</v>
      </c>
    </row>
    <row r="950" spans="1:2" ht="15">
      <c r="A950" s="402" t="s">
        <v>664</v>
      </c>
      <c r="B950" s="403">
        <v>-3923593</v>
      </c>
    </row>
    <row r="951" spans="1:2" ht="15">
      <c r="A951" s="402" t="s">
        <v>665</v>
      </c>
      <c r="B951" s="403">
        <v>-289562.35</v>
      </c>
    </row>
    <row r="952" spans="1:2" ht="15">
      <c r="A952" s="402" t="s">
        <v>666</v>
      </c>
      <c r="B952" s="403">
        <v>-863013</v>
      </c>
    </row>
    <row r="953" spans="1:2" ht="15">
      <c r="A953" s="402" t="s">
        <v>667</v>
      </c>
      <c r="B953" s="403">
        <v>-905823.03</v>
      </c>
    </row>
    <row r="954" spans="1:2" ht="15">
      <c r="A954" s="402" t="s">
        <v>668</v>
      </c>
      <c r="B954" s="403">
        <v>-324987</v>
      </c>
    </row>
    <row r="955" spans="1:2" ht="15">
      <c r="A955" s="402" t="s">
        <v>669</v>
      </c>
      <c r="B955" s="403">
        <v>-1125935.62</v>
      </c>
    </row>
    <row r="956" spans="1:2" ht="15">
      <c r="A956" s="402" t="s">
        <v>670</v>
      </c>
      <c r="B956" s="403">
        <v>-1500000</v>
      </c>
    </row>
    <row r="957" spans="1:2" ht="15">
      <c r="A957" s="402" t="s">
        <v>671</v>
      </c>
      <c r="B957" s="403">
        <v>-981036</v>
      </c>
    </row>
    <row r="958" spans="1:2" ht="15">
      <c r="A958" s="402" t="s">
        <v>672</v>
      </c>
      <c r="B958" s="403">
        <v>-384198.82</v>
      </c>
    </row>
    <row r="959" spans="1:2" ht="15">
      <c r="A959" s="402" t="s">
        <v>673</v>
      </c>
      <c r="B959" s="403">
        <v>-906843</v>
      </c>
    </row>
    <row r="960" spans="1:2" ht="15">
      <c r="A960" s="402" t="s">
        <v>674</v>
      </c>
      <c r="B960" s="403">
        <v>-1366169</v>
      </c>
    </row>
    <row r="961" spans="1:2" ht="15">
      <c r="A961" s="402" t="s">
        <v>675</v>
      </c>
      <c r="B961" s="403">
        <v>-1439237</v>
      </c>
    </row>
    <row r="962" spans="1:2" ht="15">
      <c r="A962" s="402" t="s">
        <v>676</v>
      </c>
      <c r="B962" s="403">
        <v>-607499.51</v>
      </c>
    </row>
    <row r="963" spans="1:2" ht="15">
      <c r="A963" s="402" t="s">
        <v>677</v>
      </c>
      <c r="B963" s="403">
        <v>-871281</v>
      </c>
    </row>
    <row r="964" spans="1:2" ht="15">
      <c r="A964" s="402" t="s">
        <v>678</v>
      </c>
      <c r="B964" s="403">
        <v>-412005</v>
      </c>
    </row>
    <row r="965" spans="1:2" ht="15">
      <c r="A965" s="402" t="s">
        <v>679</v>
      </c>
      <c r="B965" s="403">
        <v>-1037588.68</v>
      </c>
    </row>
    <row r="966" spans="1:2" ht="15">
      <c r="A966" s="402" t="s">
        <v>680</v>
      </c>
      <c r="B966" s="403">
        <v>-409221</v>
      </c>
    </row>
    <row r="967" spans="1:2" ht="15">
      <c r="A967" s="402" t="s">
        <v>681</v>
      </c>
      <c r="B967" s="403">
        <v>-519034</v>
      </c>
    </row>
    <row r="968" spans="1:2" ht="15">
      <c r="A968" s="402" t="s">
        <v>682</v>
      </c>
      <c r="B968" s="403">
        <v>-344020</v>
      </c>
    </row>
    <row r="969" spans="1:2" ht="15">
      <c r="A969" s="402" t="s">
        <v>683</v>
      </c>
      <c r="B969" s="403">
        <v>-934301</v>
      </c>
    </row>
    <row r="970" spans="1:2" ht="15">
      <c r="A970" s="402" t="s">
        <v>684</v>
      </c>
      <c r="B970" s="403">
        <v>-830612</v>
      </c>
    </row>
    <row r="971" spans="1:2" ht="15">
      <c r="A971" s="402" t="s">
        <v>685</v>
      </c>
      <c r="B971" s="403">
        <v>-1617868</v>
      </c>
    </row>
    <row r="972" spans="1:2" ht="15">
      <c r="A972" s="402" t="s">
        <v>686</v>
      </c>
      <c r="B972" s="403">
        <v>-7800000</v>
      </c>
    </row>
    <row r="973" spans="1:2" ht="15">
      <c r="A973" s="402" t="s">
        <v>687</v>
      </c>
      <c r="B973" s="403">
        <v>-25470235.009999998</v>
      </c>
    </row>
    <row r="974" spans="1:2" ht="15">
      <c r="A974" s="402" t="s">
        <v>688</v>
      </c>
      <c r="B974" s="403">
        <v>-128690.25</v>
      </c>
    </row>
    <row r="975" spans="1:2" ht="15">
      <c r="A975" s="402" t="s">
        <v>689</v>
      </c>
      <c r="B975" s="403">
        <v>-362887</v>
      </c>
    </row>
    <row r="976" spans="1:2" ht="15">
      <c r="A976" s="402" t="s">
        <v>690</v>
      </c>
      <c r="B976" s="403">
        <v>-283574.98</v>
      </c>
    </row>
    <row r="977" spans="1:2" ht="15">
      <c r="A977" s="402" t="s">
        <v>691</v>
      </c>
      <c r="B977" s="403">
        <v>-217376</v>
      </c>
    </row>
    <row r="978" spans="1:2" ht="15">
      <c r="A978" s="402" t="s">
        <v>692</v>
      </c>
      <c r="B978" s="403">
        <v>-171368.26</v>
      </c>
    </row>
    <row r="979" spans="1:2" ht="15">
      <c r="A979" s="402" t="s">
        <v>693</v>
      </c>
      <c r="B979" s="403">
        <v>-124759</v>
      </c>
    </row>
    <row r="980" spans="1:2" ht="15">
      <c r="A980" s="402" t="s">
        <v>694</v>
      </c>
      <c r="B980" s="403">
        <v>-288878</v>
      </c>
    </row>
    <row r="981" spans="1:2" ht="15">
      <c r="A981" s="402" t="s">
        <v>695</v>
      </c>
      <c r="B981" s="403">
        <v>-107546</v>
      </c>
    </row>
    <row r="982" spans="1:2" ht="15">
      <c r="A982" s="402" t="s">
        <v>696</v>
      </c>
      <c r="B982" s="403">
        <v>-356314</v>
      </c>
    </row>
    <row r="983" spans="1:2" ht="15">
      <c r="A983" s="402" t="s">
        <v>697</v>
      </c>
      <c r="B983" s="403">
        <v>-241017</v>
      </c>
    </row>
    <row r="984" spans="1:2" ht="15">
      <c r="A984" s="402" t="s">
        <v>698</v>
      </c>
      <c r="B984" s="403">
        <v>-197055</v>
      </c>
    </row>
    <row r="985" spans="1:2" ht="15">
      <c r="A985" s="402" t="s">
        <v>699</v>
      </c>
      <c r="B985" s="403">
        <v>-98532.6</v>
      </c>
    </row>
    <row r="986" spans="1:2" ht="15">
      <c r="A986" s="402" t="s">
        <v>700</v>
      </c>
      <c r="B986" s="403">
        <v>-177251</v>
      </c>
    </row>
    <row r="987" spans="1:2" ht="15">
      <c r="A987" s="402" t="s">
        <v>701</v>
      </c>
      <c r="B987" s="403">
        <v>-194568</v>
      </c>
    </row>
    <row r="988" spans="1:2" ht="15">
      <c r="A988" s="402" t="s">
        <v>702</v>
      </c>
      <c r="B988" s="403">
        <v>-198885.73</v>
      </c>
    </row>
    <row r="989" spans="1:2" ht="15">
      <c r="A989" s="402" t="s">
        <v>703</v>
      </c>
      <c r="B989" s="403">
        <v>-75110</v>
      </c>
    </row>
    <row r="990" spans="1:2" ht="15">
      <c r="A990" s="402" t="s">
        <v>704</v>
      </c>
      <c r="B990" s="403">
        <v>-164125</v>
      </c>
    </row>
    <row r="991" spans="1:2" ht="15">
      <c r="A991" s="402" t="s">
        <v>705</v>
      </c>
      <c r="B991" s="403">
        <v>-56107</v>
      </c>
    </row>
    <row r="992" spans="1:2" ht="15">
      <c r="A992" s="402" t="s">
        <v>706</v>
      </c>
      <c r="B992" s="403">
        <v>-119025</v>
      </c>
    </row>
    <row r="993" spans="1:2" ht="15">
      <c r="A993" s="402" t="s">
        <v>707</v>
      </c>
      <c r="B993" s="403">
        <v>-259528.43</v>
      </c>
    </row>
    <row r="994" spans="1:2" ht="15">
      <c r="A994" s="402" t="s">
        <v>708</v>
      </c>
      <c r="B994" s="403">
        <v>-166097</v>
      </c>
    </row>
    <row r="995" spans="1:2" ht="15">
      <c r="A995" s="402" t="s">
        <v>709</v>
      </c>
      <c r="B995" s="403">
        <v>-300000</v>
      </c>
    </row>
    <row r="996" spans="1:2" ht="15">
      <c r="A996" s="402" t="s">
        <v>710</v>
      </c>
      <c r="B996" s="403">
        <v>-4288695.25</v>
      </c>
    </row>
    <row r="997" spans="1:2" ht="15">
      <c r="A997" s="402" t="s">
        <v>711</v>
      </c>
      <c r="B997" s="403">
        <v>15456044</v>
      </c>
    </row>
    <row r="998" spans="1:2" ht="15">
      <c r="A998" s="402" t="s">
        <v>712</v>
      </c>
      <c r="B998" s="403">
        <v>44813682</v>
      </c>
    </row>
    <row r="999" spans="1:2" ht="15">
      <c r="A999" s="402" t="s">
        <v>713</v>
      </c>
      <c r="B999" s="403">
        <v>35903807</v>
      </c>
    </row>
    <row r="1000" spans="1:2" ht="15">
      <c r="A1000" s="402" t="s">
        <v>714</v>
      </c>
      <c r="B1000" s="403">
        <v>28817344</v>
      </c>
    </row>
    <row r="1001" spans="1:2" ht="15">
      <c r="A1001" s="402" t="s">
        <v>715</v>
      </c>
      <c r="B1001" s="403">
        <v>69051786</v>
      </c>
    </row>
    <row r="1002" spans="1:2" ht="15">
      <c r="A1002" s="402" t="s">
        <v>716</v>
      </c>
      <c r="B1002" s="403">
        <v>45754648</v>
      </c>
    </row>
    <row r="1003" spans="1:2" ht="15">
      <c r="A1003" s="402" t="s">
        <v>717</v>
      </c>
      <c r="B1003" s="403">
        <v>31882203</v>
      </c>
    </row>
    <row r="1004" spans="1:2" ht="15">
      <c r="A1004" s="402" t="s">
        <v>718</v>
      </c>
      <c r="B1004" s="403">
        <v>21201238</v>
      </c>
    </row>
    <row r="1005" spans="1:2" ht="15">
      <c r="A1005" s="402" t="s">
        <v>719</v>
      </c>
      <c r="B1005" s="403">
        <v>55878999</v>
      </c>
    </row>
    <row r="1006" spans="1:2" ht="15">
      <c r="A1006" s="402" t="s">
        <v>720</v>
      </c>
      <c r="B1006" s="403">
        <v>51260162</v>
      </c>
    </row>
    <row r="1007" spans="1:2" ht="15">
      <c r="A1007" s="402" t="s">
        <v>721</v>
      </c>
      <c r="B1007" s="403">
        <v>82812864</v>
      </c>
    </row>
    <row r="1008" spans="1:2" ht="15">
      <c r="A1008" s="402" t="s">
        <v>722</v>
      </c>
      <c r="B1008" s="403">
        <v>44829965</v>
      </c>
    </row>
    <row r="1009" spans="1:2" ht="15">
      <c r="A1009" s="402" t="s">
        <v>723</v>
      </c>
      <c r="B1009" s="403">
        <v>43590188</v>
      </c>
    </row>
    <row r="1010" spans="1:2" ht="15">
      <c r="A1010" s="402" t="s">
        <v>724</v>
      </c>
      <c r="B1010" s="403">
        <v>36887821</v>
      </c>
    </row>
    <row r="1011" spans="1:2" ht="15">
      <c r="A1011" s="402" t="s">
        <v>725</v>
      </c>
      <c r="B1011" s="403">
        <v>54687732</v>
      </c>
    </row>
    <row r="1012" spans="1:2" ht="15">
      <c r="A1012" s="402" t="s">
        <v>726</v>
      </c>
      <c r="B1012" s="403">
        <v>18692783</v>
      </c>
    </row>
    <row r="1013" spans="1:2" ht="15">
      <c r="A1013" s="402" t="s">
        <v>727</v>
      </c>
      <c r="B1013" s="403">
        <v>38443213</v>
      </c>
    </row>
    <row r="1014" spans="1:2" ht="15">
      <c r="A1014" s="402" t="s">
        <v>728</v>
      </c>
      <c r="B1014" s="403">
        <v>12941632</v>
      </c>
    </row>
    <row r="1015" spans="1:2" ht="15">
      <c r="A1015" s="402" t="s">
        <v>729</v>
      </c>
      <c r="B1015" s="403">
        <v>24252729</v>
      </c>
    </row>
    <row r="1016" spans="1:2" ht="15">
      <c r="A1016" s="402" t="s">
        <v>730</v>
      </c>
      <c r="B1016" s="403">
        <v>26890041</v>
      </c>
    </row>
    <row r="1017" spans="1:2" ht="15">
      <c r="A1017" s="402" t="s">
        <v>731</v>
      </c>
      <c r="B1017" s="403">
        <v>65811500</v>
      </c>
    </row>
    <row r="1018" spans="1:2" ht="15">
      <c r="A1018" s="402" t="s">
        <v>732</v>
      </c>
      <c r="B1018" s="403">
        <v>204934159</v>
      </c>
    </row>
    <row r="1019" spans="1:2" ht="15">
      <c r="A1019" s="402" t="s">
        <v>733</v>
      </c>
      <c r="B1019" s="403">
        <v>1054794540</v>
      </c>
    </row>
    <row r="1020" spans="1:2" ht="15">
      <c r="A1020" s="402" t="s">
        <v>734</v>
      </c>
      <c r="B1020" s="403">
        <v>15456044</v>
      </c>
    </row>
    <row r="1021" spans="1:2" ht="15">
      <c r="A1021" s="402" t="s">
        <v>735</v>
      </c>
      <c r="B1021" s="403">
        <v>44813682</v>
      </c>
    </row>
    <row r="1022" spans="1:2" ht="15">
      <c r="A1022" s="402" t="s">
        <v>736</v>
      </c>
      <c r="B1022" s="403">
        <v>35903807</v>
      </c>
    </row>
    <row r="1023" spans="1:2" ht="15">
      <c r="A1023" s="402" t="s">
        <v>737</v>
      </c>
      <c r="B1023" s="403">
        <v>28817344</v>
      </c>
    </row>
    <row r="1024" spans="1:2" ht="15">
      <c r="A1024" s="402" t="s">
        <v>738</v>
      </c>
      <c r="B1024" s="403">
        <v>69051786</v>
      </c>
    </row>
    <row r="1025" spans="1:2" ht="15">
      <c r="A1025" s="402" t="s">
        <v>739</v>
      </c>
      <c r="B1025" s="403">
        <v>45754648</v>
      </c>
    </row>
    <row r="1026" spans="1:2" ht="15">
      <c r="A1026" s="402" t="s">
        <v>740</v>
      </c>
      <c r="B1026" s="403">
        <v>31882203</v>
      </c>
    </row>
    <row r="1027" spans="1:2" ht="15">
      <c r="A1027" s="402" t="s">
        <v>741</v>
      </c>
      <c r="B1027" s="403">
        <v>21201238</v>
      </c>
    </row>
    <row r="1028" spans="1:2" ht="15">
      <c r="A1028" s="402" t="s">
        <v>742</v>
      </c>
      <c r="B1028" s="403">
        <v>55878999</v>
      </c>
    </row>
    <row r="1029" spans="1:2" ht="15">
      <c r="A1029" s="402" t="s">
        <v>743</v>
      </c>
      <c r="B1029" s="403">
        <v>51260162</v>
      </c>
    </row>
    <row r="1030" spans="1:2" ht="15">
      <c r="A1030" s="402" t="s">
        <v>744</v>
      </c>
      <c r="B1030" s="403">
        <v>82812864</v>
      </c>
    </row>
    <row r="1031" spans="1:2" ht="15">
      <c r="A1031" s="402" t="s">
        <v>745</v>
      </c>
      <c r="B1031" s="403">
        <v>44829965</v>
      </c>
    </row>
    <row r="1032" spans="1:2" ht="15">
      <c r="A1032" s="402" t="s">
        <v>746</v>
      </c>
      <c r="B1032" s="403">
        <v>43590188</v>
      </c>
    </row>
    <row r="1033" spans="1:2" ht="15">
      <c r="A1033" s="402" t="s">
        <v>747</v>
      </c>
      <c r="B1033" s="403">
        <v>36887821</v>
      </c>
    </row>
    <row r="1034" spans="1:2" ht="15">
      <c r="A1034" s="402" t="s">
        <v>748</v>
      </c>
      <c r="B1034" s="403">
        <v>54687732</v>
      </c>
    </row>
    <row r="1035" spans="1:2" ht="15">
      <c r="A1035" s="402" t="s">
        <v>749</v>
      </c>
      <c r="B1035" s="403">
        <v>18692783</v>
      </c>
    </row>
    <row r="1036" spans="1:2" ht="15">
      <c r="A1036" s="402" t="s">
        <v>750</v>
      </c>
      <c r="B1036" s="403">
        <v>38443213</v>
      </c>
    </row>
    <row r="1037" spans="1:2" ht="15">
      <c r="A1037" s="402" t="s">
        <v>751</v>
      </c>
      <c r="B1037" s="403">
        <v>12941632</v>
      </c>
    </row>
    <row r="1038" spans="1:2" ht="15">
      <c r="A1038" s="402" t="s">
        <v>752</v>
      </c>
      <c r="B1038" s="403">
        <v>24252729</v>
      </c>
    </row>
    <row r="1039" spans="1:2" ht="15">
      <c r="A1039" s="402" t="s">
        <v>753</v>
      </c>
      <c r="B1039" s="403">
        <v>26890041</v>
      </c>
    </row>
    <row r="1040" spans="1:2" ht="15">
      <c r="A1040" s="402" t="s">
        <v>754</v>
      </c>
      <c r="B1040" s="403">
        <v>65811500</v>
      </c>
    </row>
    <row r="1041" spans="1:2" ht="15">
      <c r="A1041" s="402" t="s">
        <v>755</v>
      </c>
      <c r="B1041" s="403">
        <v>204934159</v>
      </c>
    </row>
    <row r="1042" spans="1:2" ht="15">
      <c r="A1042" s="402" t="s">
        <v>756</v>
      </c>
      <c r="B1042" s="403">
        <v>1054794540</v>
      </c>
    </row>
    <row r="1043" spans="1:2" ht="15">
      <c r="A1043" s="402" t="s">
        <v>757</v>
      </c>
      <c r="B1043" s="403">
        <v>-15976.33</v>
      </c>
    </row>
    <row r="1044" spans="1:2" ht="15">
      <c r="A1044" s="402" t="s">
        <v>758</v>
      </c>
      <c r="B1044" s="403">
        <v>-94044</v>
      </c>
    </row>
    <row r="1045" spans="1:2" ht="15">
      <c r="A1045" s="402" t="s">
        <v>759</v>
      </c>
      <c r="B1045" s="403">
        <v>-37474.61</v>
      </c>
    </row>
    <row r="1046" spans="1:2" ht="15">
      <c r="A1046" s="402" t="s">
        <v>760</v>
      </c>
      <c r="B1046" s="403">
        <v>-11074</v>
      </c>
    </row>
    <row r="1047" spans="1:2" ht="15">
      <c r="A1047" s="402" t="s">
        <v>761</v>
      </c>
      <c r="B1047" s="403">
        <v>-5183.07</v>
      </c>
    </row>
    <row r="1048" spans="1:2" ht="15">
      <c r="A1048" s="402" t="s">
        <v>762</v>
      </c>
      <c r="B1048" s="403">
        <v>-22865</v>
      </c>
    </row>
    <row r="1049" spans="1:2" ht="15">
      <c r="A1049" s="402" t="s">
        <v>763</v>
      </c>
      <c r="B1049" s="403">
        <v>-56478</v>
      </c>
    </row>
    <row r="1050" spans="1:2" ht="15">
      <c r="A1050" s="402" t="s">
        <v>764</v>
      </c>
      <c r="B1050" s="403">
        <v>-42959</v>
      </c>
    </row>
    <row r="1051" spans="1:2" ht="15">
      <c r="A1051" s="402" t="s">
        <v>765</v>
      </c>
      <c r="B1051" s="403">
        <v>-89111</v>
      </c>
    </row>
    <row r="1052" spans="1:2" ht="15">
      <c r="A1052" s="402" t="s">
        <v>766</v>
      </c>
      <c r="B1052" s="403">
        <v>-55111</v>
      </c>
    </row>
    <row r="1053" spans="1:2" ht="15">
      <c r="A1053" s="402" t="s">
        <v>767</v>
      </c>
      <c r="B1053" s="403">
        <v>-105933</v>
      </c>
    </row>
    <row r="1054" spans="1:2" ht="15">
      <c r="A1054" s="402" t="s">
        <v>768</v>
      </c>
      <c r="B1054" s="403">
        <v>-57956.13</v>
      </c>
    </row>
    <row r="1055" spans="1:2" ht="15">
      <c r="A1055" s="402" t="s">
        <v>769</v>
      </c>
      <c r="B1055" s="403">
        <v>-37143.7</v>
      </c>
    </row>
    <row r="1056" spans="1:2" ht="15">
      <c r="A1056" s="402" t="s">
        <v>770</v>
      </c>
      <c r="B1056" s="403">
        <v>-74736</v>
      </c>
    </row>
    <row r="1057" spans="1:2" ht="15">
      <c r="A1057" s="402" t="s">
        <v>771</v>
      </c>
      <c r="B1057" s="403">
        <v>-125266.37</v>
      </c>
    </row>
    <row r="1058" spans="1:2" ht="15">
      <c r="A1058" s="402" t="s">
        <v>772</v>
      </c>
      <c r="B1058" s="403">
        <v>-11523.21</v>
      </c>
    </row>
    <row r="1059" spans="1:2" ht="15">
      <c r="A1059" s="402" t="s">
        <v>773</v>
      </c>
      <c r="B1059" s="403">
        <v>-41086</v>
      </c>
    </row>
    <row r="1060" spans="1:2" ht="15">
      <c r="A1060" s="402" t="s">
        <v>774</v>
      </c>
      <c r="B1060" s="403">
        <v>-44974</v>
      </c>
    </row>
    <row r="1061" spans="1:2" ht="15">
      <c r="A1061" s="402" t="s">
        <v>775</v>
      </c>
      <c r="B1061" s="403">
        <v>-31229</v>
      </c>
    </row>
    <row r="1062" spans="1:2" ht="15">
      <c r="A1062" s="402" t="s">
        <v>776</v>
      </c>
      <c r="B1062" s="403">
        <v>0</v>
      </c>
    </row>
    <row r="1063" spans="1:2" ht="15">
      <c r="A1063" s="402" t="s">
        <v>777</v>
      </c>
      <c r="B1063" s="403">
        <v>0</v>
      </c>
    </row>
    <row r="1064" spans="1:2" ht="15">
      <c r="A1064" s="402" t="s">
        <v>778</v>
      </c>
      <c r="B1064" s="403">
        <v>-120000</v>
      </c>
    </row>
    <row r="1065" spans="1:2" ht="15">
      <c r="A1065" s="402" t="s">
        <v>779</v>
      </c>
      <c r="B1065" s="403">
        <v>-1080123.42</v>
      </c>
    </row>
    <row r="1066" spans="1:2" ht="15">
      <c r="A1066" s="402" t="s">
        <v>780</v>
      </c>
      <c r="B1066" s="403">
        <v>-63.12</v>
      </c>
    </row>
    <row r="1067" spans="1:2" ht="15">
      <c r="A1067" s="402" t="s">
        <v>781</v>
      </c>
      <c r="B1067" s="403">
        <v>-2663</v>
      </c>
    </row>
    <row r="1068" spans="1:2" ht="15">
      <c r="A1068" s="402" t="s">
        <v>782</v>
      </c>
      <c r="B1068" s="403">
        <v>-1096.97</v>
      </c>
    </row>
    <row r="1069" spans="1:2" ht="15">
      <c r="A1069" s="402" t="s">
        <v>783</v>
      </c>
      <c r="B1069" s="403">
        <v>-100</v>
      </c>
    </row>
    <row r="1070" spans="1:2" ht="15">
      <c r="A1070" s="402" t="s">
        <v>784</v>
      </c>
      <c r="B1070" s="403">
        <v>0</v>
      </c>
    </row>
    <row r="1071" spans="1:2" ht="15">
      <c r="A1071" s="402" t="s">
        <v>785</v>
      </c>
      <c r="B1071" s="403">
        <v>-88</v>
      </c>
    </row>
    <row r="1072" spans="1:2" ht="15">
      <c r="A1072" s="402" t="s">
        <v>786</v>
      </c>
      <c r="B1072" s="403">
        <v>0</v>
      </c>
    </row>
    <row r="1073" spans="1:2" ht="15">
      <c r="A1073" s="402" t="s">
        <v>787</v>
      </c>
      <c r="B1073" s="403">
        <v>-2730</v>
      </c>
    </row>
    <row r="1074" spans="1:2" ht="15">
      <c r="A1074" s="402" t="s">
        <v>788</v>
      </c>
      <c r="B1074" s="403">
        <v>-2145</v>
      </c>
    </row>
    <row r="1075" spans="1:2" ht="15">
      <c r="A1075" s="402" t="s">
        <v>789</v>
      </c>
      <c r="B1075" s="403">
        <v>-327</v>
      </c>
    </row>
    <row r="1076" spans="1:2" ht="15">
      <c r="A1076" s="402" t="s">
        <v>790</v>
      </c>
      <c r="B1076" s="403">
        <v>-2068</v>
      </c>
    </row>
    <row r="1077" spans="1:2" ht="15">
      <c r="A1077" s="402" t="s">
        <v>791</v>
      </c>
      <c r="B1077" s="403">
        <v>-1625.67</v>
      </c>
    </row>
    <row r="1078" spans="1:2" ht="15">
      <c r="A1078" s="402" t="s">
        <v>792</v>
      </c>
      <c r="B1078" s="403">
        <v>0</v>
      </c>
    </row>
    <row r="1079" spans="1:2" ht="15">
      <c r="A1079" s="402" t="s">
        <v>793</v>
      </c>
      <c r="B1079" s="403">
        <v>-1064</v>
      </c>
    </row>
    <row r="1080" spans="1:2" ht="15">
      <c r="A1080" s="402" t="s">
        <v>794</v>
      </c>
      <c r="B1080" s="403">
        <v>-6680.2</v>
      </c>
    </row>
    <row r="1081" spans="1:2" ht="15">
      <c r="A1081" s="402" t="s">
        <v>795</v>
      </c>
      <c r="B1081" s="403">
        <v>0</v>
      </c>
    </row>
    <row r="1082" spans="1:2" ht="15">
      <c r="A1082" s="402" t="s">
        <v>796</v>
      </c>
      <c r="B1082" s="403">
        <v>-2792</v>
      </c>
    </row>
    <row r="1083" spans="1:2" ht="15">
      <c r="A1083" s="402" t="s">
        <v>797</v>
      </c>
      <c r="B1083" s="403">
        <v>-467</v>
      </c>
    </row>
    <row r="1084" spans="1:2" ht="15">
      <c r="A1084" s="402" t="s">
        <v>798</v>
      </c>
      <c r="B1084" s="403">
        <v>0</v>
      </c>
    </row>
    <row r="1085" spans="1:2" ht="15">
      <c r="A1085" s="402" t="s">
        <v>799</v>
      </c>
      <c r="B1085" s="403">
        <v>0</v>
      </c>
    </row>
    <row r="1086" spans="1:2" ht="15">
      <c r="A1086" s="402" t="s">
        <v>800</v>
      </c>
      <c r="B1086" s="403">
        <v>0</v>
      </c>
    </row>
    <row r="1087" spans="1:2" ht="15">
      <c r="A1087" s="402" t="s">
        <v>801</v>
      </c>
      <c r="B1087" s="403">
        <v>-250</v>
      </c>
    </row>
    <row r="1088" spans="1:2" ht="15">
      <c r="A1088" s="402" t="s">
        <v>802</v>
      </c>
      <c r="B1088" s="403">
        <v>-24159.96</v>
      </c>
    </row>
    <row r="1089" spans="1:2" ht="15">
      <c r="A1089" s="402" t="s">
        <v>803</v>
      </c>
      <c r="B1089" s="403">
        <v>-129877.29</v>
      </c>
    </row>
    <row r="1090" spans="1:2" ht="15">
      <c r="A1090" s="402" t="s">
        <v>804</v>
      </c>
      <c r="B1090" s="403">
        <v>-256389</v>
      </c>
    </row>
    <row r="1091" spans="1:2" ht="15">
      <c r="A1091" s="402" t="s">
        <v>805</v>
      </c>
      <c r="B1091" s="403">
        <v>-83757.48</v>
      </c>
    </row>
    <row r="1092" spans="1:2" ht="15">
      <c r="A1092" s="402" t="s">
        <v>806</v>
      </c>
      <c r="B1092" s="403">
        <v>-30951</v>
      </c>
    </row>
    <row r="1093" spans="1:2" ht="15">
      <c r="A1093" s="402" t="s">
        <v>807</v>
      </c>
      <c r="B1093" s="403">
        <v>-157431.07</v>
      </c>
    </row>
    <row r="1094" spans="1:2" ht="15">
      <c r="A1094" s="402" t="s">
        <v>808</v>
      </c>
      <c r="B1094" s="403">
        <v>-374185</v>
      </c>
    </row>
    <row r="1095" spans="1:2" ht="15">
      <c r="A1095" s="402" t="s">
        <v>809</v>
      </c>
      <c r="B1095" s="403">
        <v>-146051</v>
      </c>
    </row>
    <row r="1096" spans="1:2" ht="15">
      <c r="A1096" s="402" t="s">
        <v>810</v>
      </c>
      <c r="B1096" s="403">
        <v>-140193</v>
      </c>
    </row>
    <row r="1097" spans="1:2" ht="15">
      <c r="A1097" s="402" t="s">
        <v>811</v>
      </c>
      <c r="B1097" s="403">
        <v>-359777</v>
      </c>
    </row>
    <row r="1098" spans="1:2" ht="15">
      <c r="A1098" s="402" t="s">
        <v>812</v>
      </c>
      <c r="B1098" s="403">
        <v>-135268</v>
      </c>
    </row>
    <row r="1099" spans="1:2" ht="15">
      <c r="A1099" s="402" t="s">
        <v>813</v>
      </c>
      <c r="B1099" s="403">
        <v>-814971</v>
      </c>
    </row>
    <row r="1100" spans="1:2" ht="15">
      <c r="A1100" s="402" t="s">
        <v>814</v>
      </c>
      <c r="B1100" s="403">
        <v>-269016.07</v>
      </c>
    </row>
    <row r="1101" spans="1:2" ht="15">
      <c r="A1101" s="402" t="s">
        <v>815</v>
      </c>
      <c r="B1101" s="403">
        <v>-111683</v>
      </c>
    </row>
    <row r="1102" spans="1:2" ht="15">
      <c r="A1102" s="402" t="s">
        <v>816</v>
      </c>
      <c r="B1102" s="403">
        <v>-218216</v>
      </c>
    </row>
    <row r="1103" spans="1:2" ht="15">
      <c r="A1103" s="402" t="s">
        <v>817</v>
      </c>
      <c r="B1103" s="403">
        <v>-284821.12</v>
      </c>
    </row>
    <row r="1104" spans="1:2" ht="15">
      <c r="A1104" s="402" t="s">
        <v>818</v>
      </c>
      <c r="B1104" s="403">
        <v>-25335.19</v>
      </c>
    </row>
    <row r="1105" spans="1:2" ht="15">
      <c r="A1105" s="402" t="s">
        <v>819</v>
      </c>
      <c r="B1105" s="403">
        <v>-278333</v>
      </c>
    </row>
    <row r="1106" spans="1:2" ht="15">
      <c r="A1106" s="402" t="s">
        <v>820</v>
      </c>
      <c r="B1106" s="403">
        <v>-104960</v>
      </c>
    </row>
    <row r="1107" spans="1:2" ht="15">
      <c r="A1107" s="402" t="s">
        <v>821</v>
      </c>
      <c r="B1107" s="403">
        <v>-95568</v>
      </c>
    </row>
    <row r="1108" spans="1:2" ht="15">
      <c r="A1108" s="402" t="s">
        <v>822</v>
      </c>
      <c r="B1108" s="403">
        <v>-30491.439300000002</v>
      </c>
    </row>
    <row r="1109" spans="1:2" ht="15">
      <c r="A1109" s="402" t="s">
        <v>823</v>
      </c>
      <c r="B1109" s="403">
        <v>-172397</v>
      </c>
    </row>
    <row r="1110" spans="1:2" ht="15">
      <c r="A1110" s="402" t="s">
        <v>824</v>
      </c>
      <c r="B1110" s="403">
        <v>-570000</v>
      </c>
    </row>
    <row r="1111" spans="1:2" ht="15">
      <c r="A1111" s="402" t="s">
        <v>825</v>
      </c>
      <c r="B1111" s="403">
        <v>-4789671.6593</v>
      </c>
    </row>
    <row r="1112" spans="1:2" ht="15">
      <c r="A1112" s="402" t="s">
        <v>826</v>
      </c>
      <c r="B1112" s="403">
        <v>15310127</v>
      </c>
    </row>
    <row r="1113" spans="1:2" ht="15">
      <c r="A1113" s="402" t="s">
        <v>827</v>
      </c>
      <c r="B1113" s="403">
        <v>44460586</v>
      </c>
    </row>
    <row r="1114" spans="1:2" ht="15">
      <c r="A1114" s="402" t="s">
        <v>828</v>
      </c>
      <c r="B1114" s="403">
        <v>35781478</v>
      </c>
    </row>
    <row r="1115" spans="1:2" ht="15">
      <c r="A1115" s="402" t="s">
        <v>829</v>
      </c>
      <c r="B1115" s="403">
        <v>28775219</v>
      </c>
    </row>
    <row r="1116" spans="1:2" ht="15">
      <c r="A1116" s="402" t="s">
        <v>830</v>
      </c>
      <c r="B1116" s="403">
        <v>68889172</v>
      </c>
    </row>
    <row r="1117" spans="1:2" ht="15">
      <c r="A1117" s="402" t="s">
        <v>831</v>
      </c>
      <c r="B1117" s="403">
        <v>45357510</v>
      </c>
    </row>
    <row r="1118" spans="1:2" ht="15">
      <c r="A1118" s="402" t="s">
        <v>832</v>
      </c>
      <c r="B1118" s="403">
        <v>31679674</v>
      </c>
    </row>
    <row r="1119" spans="1:2" ht="15">
      <c r="A1119" s="402" t="s">
        <v>833</v>
      </c>
      <c r="B1119" s="403">
        <v>21015356</v>
      </c>
    </row>
    <row r="1120" spans="1:2" ht="15">
      <c r="A1120" s="402" t="s">
        <v>834</v>
      </c>
      <c r="B1120" s="403">
        <v>55427966</v>
      </c>
    </row>
    <row r="1121" spans="1:2" ht="15">
      <c r="A1121" s="402" t="s">
        <v>835</v>
      </c>
      <c r="B1121" s="403">
        <v>51069456</v>
      </c>
    </row>
    <row r="1122" spans="1:2" ht="15">
      <c r="A1122" s="402" t="s">
        <v>836</v>
      </c>
      <c r="B1122" s="403">
        <v>81889892</v>
      </c>
    </row>
    <row r="1123" spans="1:2" ht="15">
      <c r="A1123" s="402" t="s">
        <v>837</v>
      </c>
      <c r="B1123" s="403">
        <v>44501367</v>
      </c>
    </row>
    <row r="1124" spans="1:2" ht="15">
      <c r="A1124" s="402" t="s">
        <v>838</v>
      </c>
      <c r="B1124" s="403">
        <v>43441361</v>
      </c>
    </row>
    <row r="1125" spans="1:2" ht="15">
      <c r="A1125" s="402" t="s">
        <v>839</v>
      </c>
      <c r="B1125" s="403">
        <v>36593805</v>
      </c>
    </row>
    <row r="1126" spans="1:2" ht="15">
      <c r="A1126" s="402" t="s">
        <v>840</v>
      </c>
      <c r="B1126" s="403">
        <v>54270964</v>
      </c>
    </row>
    <row r="1127" spans="1:2" ht="15">
      <c r="A1127" s="402" t="s">
        <v>841</v>
      </c>
      <c r="B1127" s="403">
        <v>18655925</v>
      </c>
    </row>
    <row r="1128" spans="1:2" ht="15">
      <c r="A1128" s="402" t="s">
        <v>842</v>
      </c>
      <c r="B1128" s="403">
        <v>38121002</v>
      </c>
    </row>
    <row r="1129" spans="1:2" ht="15">
      <c r="A1129" s="402" t="s">
        <v>843</v>
      </c>
      <c r="B1129" s="403">
        <v>12791231</v>
      </c>
    </row>
    <row r="1130" spans="1:2" ht="15">
      <c r="A1130" s="402" t="s">
        <v>844</v>
      </c>
      <c r="B1130" s="403">
        <v>24125932</v>
      </c>
    </row>
    <row r="1131" spans="1:2" ht="15">
      <c r="A1131" s="402" t="s">
        <v>845</v>
      </c>
      <c r="B1131" s="403">
        <v>26859550</v>
      </c>
    </row>
    <row r="1132" spans="1:2" ht="15">
      <c r="A1132" s="402" t="s">
        <v>846</v>
      </c>
      <c r="B1132" s="403">
        <v>65639103</v>
      </c>
    </row>
    <row r="1133" spans="1:2" ht="15">
      <c r="A1133" s="402" t="s">
        <v>847</v>
      </c>
      <c r="B1133" s="403">
        <v>204243909</v>
      </c>
    </row>
    <row r="1134" spans="1:2" ht="15">
      <c r="A1134" s="402" t="s">
        <v>848</v>
      </c>
      <c r="B1134" s="403">
        <v>1048900585</v>
      </c>
    </row>
    <row r="1135" spans="1:2" ht="15">
      <c r="A1135" s="402" t="s">
        <v>849</v>
      </c>
      <c r="B1135" s="403">
        <v>-153101</v>
      </c>
    </row>
    <row r="1136" spans="1:2" ht="15">
      <c r="A1136" s="402" t="s">
        <v>850</v>
      </c>
      <c r="B1136" s="403">
        <v>-444606</v>
      </c>
    </row>
    <row r="1137" spans="1:2" ht="15">
      <c r="A1137" s="402" t="s">
        <v>851</v>
      </c>
      <c r="B1137" s="403">
        <v>-357815</v>
      </c>
    </row>
    <row r="1138" spans="1:2" ht="15">
      <c r="A1138" s="402" t="s">
        <v>852</v>
      </c>
      <c r="B1138" s="403">
        <v>-287752</v>
      </c>
    </row>
    <row r="1139" spans="1:2" ht="15">
      <c r="A1139" s="402" t="s">
        <v>853</v>
      </c>
      <c r="B1139" s="403">
        <v>-688892</v>
      </c>
    </row>
    <row r="1140" spans="1:2" ht="15">
      <c r="A1140" s="402" t="s">
        <v>854</v>
      </c>
      <c r="B1140" s="403">
        <v>-453575</v>
      </c>
    </row>
    <row r="1141" spans="1:2" ht="15">
      <c r="A1141" s="402" t="s">
        <v>855</v>
      </c>
      <c r="B1141" s="403">
        <v>-316797</v>
      </c>
    </row>
    <row r="1142" spans="1:2" ht="15">
      <c r="A1142" s="402" t="s">
        <v>856</v>
      </c>
      <c r="B1142" s="403">
        <v>-210154</v>
      </c>
    </row>
    <row r="1143" spans="1:2" ht="15">
      <c r="A1143" s="402" t="s">
        <v>857</v>
      </c>
      <c r="B1143" s="403">
        <v>-554280</v>
      </c>
    </row>
    <row r="1144" spans="1:2" ht="15">
      <c r="A1144" s="402" t="s">
        <v>858</v>
      </c>
      <c r="B1144" s="403">
        <v>-510695</v>
      </c>
    </row>
    <row r="1145" spans="1:2" ht="15">
      <c r="A1145" s="402" t="s">
        <v>859</v>
      </c>
      <c r="B1145" s="403">
        <v>-818899</v>
      </c>
    </row>
    <row r="1146" spans="1:2" ht="15">
      <c r="A1146" s="402" t="s">
        <v>860</v>
      </c>
      <c r="B1146" s="403">
        <v>-445014</v>
      </c>
    </row>
    <row r="1147" spans="1:2" ht="15">
      <c r="A1147" s="402" t="s">
        <v>861</v>
      </c>
      <c r="B1147" s="403">
        <v>-434414</v>
      </c>
    </row>
    <row r="1148" spans="1:2" ht="15">
      <c r="A1148" s="402" t="s">
        <v>862</v>
      </c>
      <c r="B1148" s="403">
        <v>-365938</v>
      </c>
    </row>
    <row r="1149" spans="1:2" ht="15">
      <c r="A1149" s="402" t="s">
        <v>863</v>
      </c>
      <c r="B1149" s="403">
        <v>-542710</v>
      </c>
    </row>
    <row r="1150" spans="1:2" ht="15">
      <c r="A1150" s="402" t="s">
        <v>864</v>
      </c>
      <c r="B1150" s="403">
        <v>-186559</v>
      </c>
    </row>
    <row r="1151" spans="1:2" ht="15">
      <c r="A1151" s="402" t="s">
        <v>865</v>
      </c>
      <c r="B1151" s="403">
        <v>-381210</v>
      </c>
    </row>
    <row r="1152" spans="1:2" ht="15">
      <c r="A1152" s="402" t="s">
        <v>866</v>
      </c>
      <c r="B1152" s="403">
        <v>-127912</v>
      </c>
    </row>
    <row r="1153" spans="1:2" ht="15">
      <c r="A1153" s="402" t="s">
        <v>867</v>
      </c>
      <c r="B1153" s="403">
        <v>-241259</v>
      </c>
    </row>
    <row r="1154" spans="1:2" ht="15">
      <c r="A1154" s="402" t="s">
        <v>868</v>
      </c>
      <c r="B1154" s="403">
        <v>-268596</v>
      </c>
    </row>
    <row r="1155" spans="1:2" ht="15">
      <c r="A1155" s="402" t="s">
        <v>869</v>
      </c>
      <c r="B1155" s="403">
        <v>-656391</v>
      </c>
    </row>
    <row r="1156" spans="1:2" ht="15">
      <c r="A1156" s="402" t="s">
        <v>870</v>
      </c>
      <c r="B1156" s="403">
        <v>-2042439</v>
      </c>
    </row>
    <row r="1157" spans="1:2" ht="15">
      <c r="A1157" s="402" t="s">
        <v>871</v>
      </c>
      <c r="B1157" s="403">
        <v>-10489008</v>
      </c>
    </row>
    <row r="1158" spans="1:2" ht="15">
      <c r="A1158" s="402" t="s">
        <v>872</v>
      </c>
      <c r="B1158" s="403">
        <v>-159376</v>
      </c>
    </row>
    <row r="1159" spans="1:2" ht="15">
      <c r="A1159" s="402" t="s">
        <v>873</v>
      </c>
      <c r="B1159" s="403">
        <v>-423976</v>
      </c>
    </row>
    <row r="1160" spans="1:2" ht="15">
      <c r="A1160" s="402" t="s">
        <v>874</v>
      </c>
      <c r="B1160" s="403">
        <v>-296444</v>
      </c>
    </row>
    <row r="1161" spans="1:2" ht="15">
      <c r="A1161" s="402" t="s">
        <v>875</v>
      </c>
      <c r="B1161" s="403">
        <v>-229896</v>
      </c>
    </row>
    <row r="1162" spans="1:2" ht="15">
      <c r="A1162" s="402" t="s">
        <v>876</v>
      </c>
      <c r="B1162" s="403">
        <v>-344777</v>
      </c>
    </row>
    <row r="1163" spans="1:2" ht="15">
      <c r="A1163" s="402" t="s">
        <v>877</v>
      </c>
      <c r="B1163" s="403">
        <v>-259337</v>
      </c>
    </row>
    <row r="1164" spans="1:2" ht="15">
      <c r="A1164" s="402" t="s">
        <v>878</v>
      </c>
      <c r="B1164" s="403">
        <v>-357376</v>
      </c>
    </row>
    <row r="1165" spans="1:2" ht="15">
      <c r="A1165" s="402" t="s">
        <v>879</v>
      </c>
      <c r="B1165" s="403">
        <v>-205783</v>
      </c>
    </row>
    <row r="1166" spans="1:2" ht="15">
      <c r="A1166" s="402" t="s">
        <v>880</v>
      </c>
      <c r="B1166" s="403">
        <v>-402110</v>
      </c>
    </row>
    <row r="1167" spans="1:2" ht="15">
      <c r="A1167" s="402" t="s">
        <v>881</v>
      </c>
      <c r="B1167" s="403">
        <v>-397108</v>
      </c>
    </row>
    <row r="1168" spans="1:2" ht="15">
      <c r="A1168" s="402" t="s">
        <v>882</v>
      </c>
      <c r="B1168" s="403">
        <v>-482554</v>
      </c>
    </row>
    <row r="1169" spans="1:2" ht="15">
      <c r="A1169" s="402" t="s">
        <v>883</v>
      </c>
      <c r="B1169" s="403">
        <v>-256853</v>
      </c>
    </row>
    <row r="1170" spans="1:2" ht="15">
      <c r="A1170" s="402" t="s">
        <v>884</v>
      </c>
      <c r="B1170" s="403">
        <v>-277901</v>
      </c>
    </row>
    <row r="1171" spans="1:2" ht="15">
      <c r="A1171" s="402" t="s">
        <v>885</v>
      </c>
      <c r="B1171" s="403">
        <v>-219882</v>
      </c>
    </row>
    <row r="1172" spans="1:2" ht="15">
      <c r="A1172" s="402" t="s">
        <v>886</v>
      </c>
      <c r="B1172" s="403">
        <v>-394367</v>
      </c>
    </row>
    <row r="1173" spans="1:2" ht="15">
      <c r="A1173" s="402" t="s">
        <v>887</v>
      </c>
      <c r="B1173" s="403">
        <v>-110393</v>
      </c>
    </row>
    <row r="1174" spans="1:2" ht="15">
      <c r="A1174" s="402" t="s">
        <v>888</v>
      </c>
      <c r="B1174" s="403">
        <v>-272872</v>
      </c>
    </row>
    <row r="1175" spans="1:2" ht="15">
      <c r="A1175" s="402" t="s">
        <v>889</v>
      </c>
      <c r="B1175" s="403">
        <v>-116118</v>
      </c>
    </row>
    <row r="1176" spans="1:2" ht="15">
      <c r="A1176" s="402" t="s">
        <v>890</v>
      </c>
      <c r="B1176" s="403">
        <v>-165234</v>
      </c>
    </row>
    <row r="1177" spans="1:2" ht="15">
      <c r="A1177" s="402" t="s">
        <v>891</v>
      </c>
      <c r="B1177" s="403">
        <v>-186473</v>
      </c>
    </row>
    <row r="1178" spans="1:2" ht="15">
      <c r="A1178" s="402" t="s">
        <v>892</v>
      </c>
      <c r="B1178" s="403">
        <v>-318236</v>
      </c>
    </row>
    <row r="1179" spans="1:2" ht="15">
      <c r="A1179" s="402" t="s">
        <v>893</v>
      </c>
      <c r="B1179" s="403">
        <v>-919283</v>
      </c>
    </row>
    <row r="1180" spans="1:2" ht="15">
      <c r="A1180" s="402" t="s">
        <v>894</v>
      </c>
      <c r="B1180" s="403">
        <v>-6796349</v>
      </c>
    </row>
    <row r="1181" spans="1:2" ht="15">
      <c r="A1181" s="402" t="s">
        <v>895</v>
      </c>
      <c r="B1181" s="403">
        <v>14997650</v>
      </c>
    </row>
    <row r="1182" spans="1:2" ht="15">
      <c r="A1182" s="402" t="s">
        <v>896</v>
      </c>
      <c r="B1182" s="403">
        <v>43592004</v>
      </c>
    </row>
    <row r="1183" spans="1:2" ht="15">
      <c r="A1183" s="402" t="s">
        <v>897</v>
      </c>
      <c r="B1183" s="403">
        <v>35127219</v>
      </c>
    </row>
    <row r="1184" spans="1:2" ht="15">
      <c r="A1184" s="402" t="s">
        <v>898</v>
      </c>
      <c r="B1184" s="403">
        <v>28257571</v>
      </c>
    </row>
    <row r="1185" spans="1:2" ht="15">
      <c r="A1185" s="402" t="s">
        <v>899</v>
      </c>
      <c r="B1185" s="403">
        <v>67855503</v>
      </c>
    </row>
    <row r="1186" spans="1:2" ht="15">
      <c r="A1186" s="402" t="s">
        <v>900</v>
      </c>
      <c r="B1186" s="403">
        <v>44644598</v>
      </c>
    </row>
    <row r="1187" spans="1:2" ht="15">
      <c r="A1187" s="402" t="s">
        <v>901</v>
      </c>
      <c r="B1187" s="403">
        <v>31005501</v>
      </c>
    </row>
    <row r="1188" spans="1:2" ht="15">
      <c r="A1188" s="402" t="s">
        <v>902</v>
      </c>
      <c r="B1188" s="403">
        <v>20599419</v>
      </c>
    </row>
    <row r="1189" spans="1:2" ht="15">
      <c r="A1189" s="402" t="s">
        <v>903</v>
      </c>
      <c r="B1189" s="403">
        <v>54471576</v>
      </c>
    </row>
    <row r="1190" spans="1:2" ht="15">
      <c r="A1190" s="402" t="s">
        <v>904</v>
      </c>
      <c r="B1190" s="403">
        <v>50161653</v>
      </c>
    </row>
    <row r="1191" spans="1:2" ht="15">
      <c r="A1191" s="402" t="s">
        <v>905</v>
      </c>
      <c r="B1191" s="403">
        <v>80588439</v>
      </c>
    </row>
    <row r="1192" spans="1:2" ht="15">
      <c r="A1192" s="402" t="s">
        <v>906</v>
      </c>
      <c r="B1192" s="403">
        <v>43799500</v>
      </c>
    </row>
    <row r="1193" spans="1:2" ht="15">
      <c r="A1193" s="402" t="s">
        <v>907</v>
      </c>
      <c r="B1193" s="403">
        <v>42729046</v>
      </c>
    </row>
    <row r="1194" spans="1:2" ht="15">
      <c r="A1194" s="402" t="s">
        <v>908</v>
      </c>
      <c r="B1194" s="403">
        <v>36007985</v>
      </c>
    </row>
    <row r="1195" spans="1:2" ht="15">
      <c r="A1195" s="402" t="s">
        <v>909</v>
      </c>
      <c r="B1195" s="403">
        <v>53333887</v>
      </c>
    </row>
    <row r="1196" spans="1:2" ht="15">
      <c r="A1196" s="402" t="s">
        <v>910</v>
      </c>
      <c r="B1196" s="403">
        <v>18358973</v>
      </c>
    </row>
    <row r="1197" spans="1:2" ht="15">
      <c r="A1197" s="402" t="s">
        <v>911</v>
      </c>
      <c r="B1197" s="403">
        <v>37466920</v>
      </c>
    </row>
    <row r="1198" spans="1:2" ht="15">
      <c r="A1198" s="402" t="s">
        <v>912</v>
      </c>
      <c r="B1198" s="403">
        <v>12547201</v>
      </c>
    </row>
    <row r="1199" spans="1:2" ht="15">
      <c r="A1199" s="402" t="s">
        <v>913</v>
      </c>
      <c r="B1199" s="403">
        <v>23719439</v>
      </c>
    </row>
    <row r="1200" spans="1:2" ht="15">
      <c r="A1200" s="402" t="s">
        <v>914</v>
      </c>
      <c r="B1200" s="403">
        <v>26404481</v>
      </c>
    </row>
    <row r="1201" spans="1:2" ht="15">
      <c r="A1201" s="402" t="s">
        <v>915</v>
      </c>
      <c r="B1201" s="403">
        <v>64664476</v>
      </c>
    </row>
    <row r="1202" spans="1:2" ht="15">
      <c r="A1202" s="402" t="s">
        <v>916</v>
      </c>
      <c r="B1202" s="403">
        <v>201282187</v>
      </c>
    </row>
    <row r="1203" spans="1:2" ht="15">
      <c r="A1203" s="402" t="s">
        <v>917</v>
      </c>
      <c r="B1203" s="403">
        <v>1031615228</v>
      </c>
    </row>
    <row r="1204" spans="1:2" ht="15">
      <c r="A1204" s="402" t="s">
        <v>918</v>
      </c>
      <c r="B1204" s="403">
        <v>0</v>
      </c>
    </row>
    <row r="1205" spans="1:2" ht="15">
      <c r="A1205" s="402" t="s">
        <v>919</v>
      </c>
      <c r="B1205" s="403">
        <v>0</v>
      </c>
    </row>
    <row r="1206" spans="1:2" ht="15">
      <c r="A1206" s="402" t="s">
        <v>920</v>
      </c>
      <c r="B1206" s="403">
        <v>0</v>
      </c>
    </row>
    <row r="1207" spans="1:2" ht="15">
      <c r="A1207" s="402" t="s">
        <v>921</v>
      </c>
      <c r="B1207" s="403">
        <v>0</v>
      </c>
    </row>
    <row r="1208" spans="1:2" ht="15">
      <c r="A1208" s="402" t="s">
        <v>922</v>
      </c>
      <c r="B1208" s="403">
        <v>0</v>
      </c>
    </row>
    <row r="1209" spans="1:2" ht="15">
      <c r="A1209" s="402" t="s">
        <v>923</v>
      </c>
      <c r="B1209" s="403">
        <v>0</v>
      </c>
    </row>
    <row r="1210" spans="1:2" ht="15">
      <c r="A1210" s="402" t="s">
        <v>924</v>
      </c>
      <c r="B1210" s="403">
        <v>0</v>
      </c>
    </row>
    <row r="1211" spans="1:2" ht="15">
      <c r="A1211" s="402" t="s">
        <v>925</v>
      </c>
      <c r="B1211" s="403">
        <v>0</v>
      </c>
    </row>
    <row r="1212" spans="1:2" ht="15">
      <c r="A1212" s="402" t="s">
        <v>926</v>
      </c>
      <c r="B1212" s="403">
        <v>0</v>
      </c>
    </row>
    <row r="1213" spans="1:2" ht="15">
      <c r="A1213" s="402" t="s">
        <v>927</v>
      </c>
      <c r="B1213" s="403">
        <v>0</v>
      </c>
    </row>
    <row r="1214" spans="1:2" ht="15">
      <c r="A1214" s="402" t="s">
        <v>928</v>
      </c>
      <c r="B1214" s="403">
        <v>0</v>
      </c>
    </row>
    <row r="1215" spans="1:2" ht="15">
      <c r="A1215" s="402" t="s">
        <v>929</v>
      </c>
      <c r="B1215" s="403">
        <v>0</v>
      </c>
    </row>
    <row r="1216" spans="1:2" ht="15">
      <c r="A1216" s="402" t="s">
        <v>930</v>
      </c>
      <c r="B1216" s="403">
        <v>0</v>
      </c>
    </row>
    <row r="1217" spans="1:2" ht="15">
      <c r="A1217" s="402" t="s">
        <v>931</v>
      </c>
      <c r="B1217" s="403">
        <v>0</v>
      </c>
    </row>
    <row r="1218" spans="1:2" ht="15">
      <c r="A1218" s="402" t="s">
        <v>932</v>
      </c>
      <c r="B1218" s="403">
        <v>0</v>
      </c>
    </row>
    <row r="1219" spans="1:2" ht="15">
      <c r="A1219" s="402" t="s">
        <v>933</v>
      </c>
      <c r="B1219" s="403">
        <v>0</v>
      </c>
    </row>
    <row r="1220" spans="1:2" ht="15">
      <c r="A1220" s="402" t="s">
        <v>934</v>
      </c>
      <c r="B1220" s="403">
        <v>0</v>
      </c>
    </row>
    <row r="1221" spans="1:2" ht="15">
      <c r="A1221" s="402" t="s">
        <v>935</v>
      </c>
      <c r="B1221" s="403">
        <v>0</v>
      </c>
    </row>
    <row r="1222" spans="1:2" ht="15">
      <c r="A1222" s="402" t="s">
        <v>936</v>
      </c>
      <c r="B1222" s="403">
        <v>0</v>
      </c>
    </row>
    <row r="1223" spans="1:2" ht="15">
      <c r="A1223" s="402" t="s">
        <v>937</v>
      </c>
      <c r="B1223" s="403">
        <v>0</v>
      </c>
    </row>
    <row r="1224" spans="1:2" ht="15">
      <c r="A1224" s="402" t="s">
        <v>938</v>
      </c>
      <c r="B1224" s="403">
        <v>0</v>
      </c>
    </row>
    <row r="1225" spans="1:2" ht="15">
      <c r="A1225" s="402" t="s">
        <v>939</v>
      </c>
      <c r="B1225" s="403">
        <v>0</v>
      </c>
    </row>
    <row r="1226" spans="1:2" ht="15">
      <c r="A1226" s="402" t="s">
        <v>940</v>
      </c>
      <c r="B1226" s="403">
        <v>0</v>
      </c>
    </row>
    <row r="1227" spans="1:2" ht="15">
      <c r="A1227" s="402" t="s">
        <v>2472</v>
      </c>
      <c r="B1227" s="403">
        <v>20900822.26</v>
      </c>
    </row>
    <row r="1228" spans="1:2" ht="15">
      <c r="A1228" s="402" t="s">
        <v>2505</v>
      </c>
      <c r="B1228" s="403">
        <v>59315346</v>
      </c>
    </row>
    <row r="1229" spans="1:2" ht="15">
      <c r="A1229" s="402" t="s">
        <v>2538</v>
      </c>
      <c r="B1229" s="403">
        <v>45631179.98</v>
      </c>
    </row>
    <row r="1230" spans="1:2" ht="15">
      <c r="A1230" s="402" t="s">
        <v>2571</v>
      </c>
      <c r="B1230" s="403">
        <v>37013002</v>
      </c>
    </row>
    <row r="1231" spans="1:2" ht="15">
      <c r="A1231" s="402" t="s">
        <v>2604</v>
      </c>
      <c r="B1231" s="403">
        <v>76691861</v>
      </c>
    </row>
    <row r="1232" spans="1:2" ht="15">
      <c r="A1232" s="402" t="s">
        <v>2637</v>
      </c>
      <c r="B1232" s="403">
        <v>54045952</v>
      </c>
    </row>
    <row r="1233" spans="1:2" ht="15">
      <c r="A1233" s="402" t="s">
        <v>2670</v>
      </c>
      <c r="B1233" s="403">
        <v>43907496</v>
      </c>
    </row>
    <row r="1234" spans="1:2" ht="15">
      <c r="A1234" s="402" t="s">
        <v>2703</v>
      </c>
      <c r="B1234" s="403">
        <v>29303388</v>
      </c>
    </row>
    <row r="1235" spans="1:2" ht="15">
      <c r="A1235" s="402" t="s">
        <v>2736</v>
      </c>
      <c r="B1235" s="403">
        <v>69424007</v>
      </c>
    </row>
    <row r="1236" spans="1:2" ht="15">
      <c r="A1236" s="402" t="s">
        <v>2769</v>
      </c>
      <c r="B1236" s="403">
        <v>63305692.4</v>
      </c>
    </row>
    <row r="1237" spans="1:2" ht="15">
      <c r="A1237" s="402" t="s">
        <v>2802</v>
      </c>
      <c r="B1237" s="403">
        <v>98097841</v>
      </c>
    </row>
    <row r="1238" spans="1:2" ht="15">
      <c r="A1238" s="402" t="s">
        <v>2835</v>
      </c>
      <c r="B1238" s="403">
        <v>53099990.34</v>
      </c>
    </row>
    <row r="1239" spans="1:2" ht="15">
      <c r="A1239" s="402" t="s">
        <v>2868</v>
      </c>
      <c r="B1239" s="403">
        <v>52227174.99000094</v>
      </c>
    </row>
    <row r="1240" spans="1:2" ht="15">
      <c r="A1240" s="402" t="s">
        <v>2901</v>
      </c>
      <c r="B1240" s="403">
        <v>43202350</v>
      </c>
    </row>
    <row r="1241" spans="1:2" ht="15">
      <c r="A1241" s="402" t="s">
        <v>2934</v>
      </c>
      <c r="B1241" s="403">
        <v>67770463</v>
      </c>
    </row>
    <row r="1242" spans="1:2" ht="15">
      <c r="A1242" s="402" t="s">
        <v>2967</v>
      </c>
      <c r="B1242" s="403">
        <v>21963637.87</v>
      </c>
    </row>
    <row r="1243" spans="1:2" ht="15">
      <c r="A1243" s="402" t="s">
        <v>3000</v>
      </c>
      <c r="B1243" s="403">
        <v>45991049</v>
      </c>
    </row>
    <row r="1244" spans="1:2" ht="15">
      <c r="A1244" s="402" t="s">
        <v>3033</v>
      </c>
      <c r="B1244" s="403">
        <v>16741033</v>
      </c>
    </row>
    <row r="1245" spans="1:2" ht="15">
      <c r="A1245" s="402" t="s">
        <v>3066</v>
      </c>
      <c r="B1245" s="403">
        <v>29834438.88</v>
      </c>
    </row>
    <row r="1246" spans="1:2" ht="15">
      <c r="A1246" s="402" t="s">
        <v>3099</v>
      </c>
      <c r="B1246" s="403">
        <v>32519738.319999993</v>
      </c>
    </row>
    <row r="1247" spans="1:2" ht="15">
      <c r="A1247" s="402" t="s">
        <v>3132</v>
      </c>
      <c r="B1247" s="403">
        <v>75922448</v>
      </c>
    </row>
    <row r="1248" spans="1:2" ht="15">
      <c r="A1248" s="402" t="s">
        <v>3165</v>
      </c>
      <c r="B1248" s="403">
        <v>242107145</v>
      </c>
    </row>
    <row r="1249" spans="1:2" ht="15">
      <c r="A1249" s="402" t="s">
        <v>3198</v>
      </c>
      <c r="B1249" s="403">
        <v>1279016056.040001</v>
      </c>
    </row>
    <row r="1250" spans="1:2" ht="15">
      <c r="A1250" s="402" t="s">
        <v>2473</v>
      </c>
      <c r="B1250" s="403">
        <v>-380612.47</v>
      </c>
    </row>
    <row r="1251" spans="1:2" ht="15">
      <c r="A1251" s="402" t="s">
        <v>2506</v>
      </c>
      <c r="B1251" s="403">
        <v>-893332</v>
      </c>
    </row>
    <row r="1252" spans="1:2" ht="15">
      <c r="A1252" s="402" t="s">
        <v>2539</v>
      </c>
      <c r="B1252" s="403">
        <v>-1074310.02</v>
      </c>
    </row>
    <row r="1253" spans="1:2" ht="15">
      <c r="A1253" s="402" t="s">
        <v>2572</v>
      </c>
      <c r="B1253" s="403">
        <v>-743221</v>
      </c>
    </row>
    <row r="1254" spans="1:2" ht="15">
      <c r="A1254" s="402" t="s">
        <v>2605</v>
      </c>
      <c r="B1254" s="403">
        <v>-6017174</v>
      </c>
    </row>
    <row r="1255" spans="1:2" ht="15">
      <c r="A1255" s="402" t="s">
        <v>2638</v>
      </c>
      <c r="B1255" s="403">
        <v>-160808</v>
      </c>
    </row>
    <row r="1256" spans="1:2" ht="15">
      <c r="A1256" s="402" t="s">
        <v>2671</v>
      </c>
      <c r="B1256" s="403">
        <v>-98938</v>
      </c>
    </row>
    <row r="1257" spans="1:2" ht="15">
      <c r="A1257" s="402" t="s">
        <v>2704</v>
      </c>
      <c r="B1257" s="403">
        <v>-174901</v>
      </c>
    </row>
    <row r="1258" spans="1:2" ht="15">
      <c r="A1258" s="402" t="s">
        <v>2737</v>
      </c>
      <c r="B1258" s="403">
        <v>-408369</v>
      </c>
    </row>
    <row r="1259" spans="1:2" ht="15">
      <c r="A1259" s="402" t="s">
        <v>2770</v>
      </c>
      <c r="B1259" s="403">
        <v>-406255.93</v>
      </c>
    </row>
    <row r="1260" spans="1:2" ht="15">
      <c r="A1260" s="402" t="s">
        <v>2803</v>
      </c>
      <c r="B1260" s="403">
        <v>-1277942</v>
      </c>
    </row>
    <row r="1261" spans="1:2" ht="15">
      <c r="A1261" s="402" t="s">
        <v>2836</v>
      </c>
      <c r="B1261" s="403">
        <v>-1168422.98</v>
      </c>
    </row>
    <row r="1262" spans="1:2" ht="15">
      <c r="A1262" s="402" t="s">
        <v>2869</v>
      </c>
      <c r="B1262" s="403">
        <v>-575805.7300009324</v>
      </c>
    </row>
    <row r="1263" spans="1:2" ht="15">
      <c r="A1263" s="402" t="s">
        <v>2902</v>
      </c>
      <c r="B1263" s="403">
        <v>-1608002</v>
      </c>
    </row>
    <row r="1264" spans="1:2" ht="15">
      <c r="A1264" s="402" t="s">
        <v>2935</v>
      </c>
      <c r="B1264" s="403">
        <v>-1076482</v>
      </c>
    </row>
    <row r="1265" spans="1:2" ht="15">
      <c r="A1265" s="402" t="s">
        <v>2968</v>
      </c>
      <c r="B1265" s="403">
        <v>-474007.61</v>
      </c>
    </row>
    <row r="1266" spans="1:2" ht="15">
      <c r="A1266" s="402" t="s">
        <v>3001</v>
      </c>
      <c r="B1266" s="403">
        <v>-339974</v>
      </c>
    </row>
    <row r="1267" spans="1:2" ht="15">
      <c r="A1267" s="402" t="s">
        <v>3034</v>
      </c>
      <c r="B1267" s="403">
        <v>-197575</v>
      </c>
    </row>
    <row r="1268" spans="1:2" ht="15">
      <c r="A1268" s="402" t="s">
        <v>3067</v>
      </c>
      <c r="B1268" s="403">
        <v>-617280.81</v>
      </c>
    </row>
    <row r="1269" spans="1:2" ht="15">
      <c r="A1269" s="402" t="s">
        <v>3100</v>
      </c>
      <c r="B1269" s="403">
        <v>-1042516.7300000003</v>
      </c>
    </row>
    <row r="1270" spans="1:2" ht="15">
      <c r="A1270" s="402" t="s">
        <v>3133</v>
      </c>
      <c r="B1270" s="403">
        <v>-3579819</v>
      </c>
    </row>
    <row r="1271" spans="1:2" ht="15">
      <c r="A1271" s="402" t="s">
        <v>3166</v>
      </c>
      <c r="B1271" s="403">
        <v>-4525126.35</v>
      </c>
    </row>
    <row r="1272" spans="1:2" ht="15">
      <c r="A1272" s="402" t="s">
        <v>3199</v>
      </c>
      <c r="B1272" s="403">
        <v>-26840875.630000934</v>
      </c>
    </row>
    <row r="1273" spans="1:2" ht="15">
      <c r="A1273" s="402" t="s">
        <v>2474</v>
      </c>
      <c r="B1273" s="403">
        <v>117353.84</v>
      </c>
    </row>
    <row r="1274" spans="1:2" ht="15">
      <c r="A1274" s="402" t="s">
        <v>2507</v>
      </c>
      <c r="B1274" s="403">
        <v>342963</v>
      </c>
    </row>
    <row r="1275" spans="1:2" ht="15">
      <c r="A1275" s="402" t="s">
        <v>2540</v>
      </c>
      <c r="B1275" s="403">
        <v>257140.88</v>
      </c>
    </row>
    <row r="1276" spans="1:2" ht="15">
      <c r="A1276" s="402" t="s">
        <v>2573</v>
      </c>
      <c r="B1276" s="403">
        <v>202364</v>
      </c>
    </row>
    <row r="1277" spans="1:2" ht="15">
      <c r="A1277" s="402" t="s">
        <v>2606</v>
      </c>
      <c r="B1277" s="403">
        <v>158950</v>
      </c>
    </row>
    <row r="1278" spans="1:2" ht="15">
      <c r="A1278" s="402" t="s">
        <v>2639</v>
      </c>
      <c r="B1278" s="403">
        <v>110512</v>
      </c>
    </row>
    <row r="1279" spans="1:2" ht="15">
      <c r="A1279" s="402" t="s">
        <v>2672</v>
      </c>
      <c r="B1279" s="403">
        <v>264505</v>
      </c>
    </row>
    <row r="1280" spans="1:2" ht="15">
      <c r="A1280" s="402" t="s">
        <v>2705</v>
      </c>
      <c r="B1280" s="403">
        <v>98487.17</v>
      </c>
    </row>
    <row r="1281" spans="1:2" ht="15">
      <c r="A1281" s="402" t="s">
        <v>2738</v>
      </c>
      <c r="B1281" s="403">
        <v>327548</v>
      </c>
    </row>
    <row r="1282" spans="1:2" ht="15">
      <c r="A1282" s="402" t="s">
        <v>2771</v>
      </c>
      <c r="B1282" s="403">
        <v>208475.72</v>
      </c>
    </row>
    <row r="1283" spans="1:2" ht="15">
      <c r="A1283" s="402" t="s">
        <v>2804</v>
      </c>
      <c r="B1283" s="403">
        <v>171183</v>
      </c>
    </row>
    <row r="1284" spans="1:2" ht="15">
      <c r="A1284" s="402" t="s">
        <v>2837</v>
      </c>
      <c r="B1284" s="403">
        <v>90805.78</v>
      </c>
    </row>
    <row r="1285" spans="1:2" ht="15">
      <c r="A1285" s="402" t="s">
        <v>2870</v>
      </c>
      <c r="B1285" s="403">
        <v>83010.18</v>
      </c>
    </row>
    <row r="1286" spans="1:2" ht="15">
      <c r="A1286" s="402" t="s">
        <v>2903</v>
      </c>
      <c r="B1286" s="403">
        <v>172266</v>
      </c>
    </row>
    <row r="1287" spans="1:2" ht="15">
      <c r="A1287" s="402" t="s">
        <v>2936</v>
      </c>
      <c r="B1287" s="403">
        <v>182969</v>
      </c>
    </row>
    <row r="1288" spans="1:2" ht="15">
      <c r="A1288" s="402" t="s">
        <v>2969</v>
      </c>
      <c r="B1288" s="403">
        <v>63380.17</v>
      </c>
    </row>
    <row r="1289" spans="1:2" ht="15">
      <c r="A1289" s="402" t="s">
        <v>3002</v>
      </c>
      <c r="B1289" s="403">
        <v>149128</v>
      </c>
    </row>
    <row r="1290" spans="1:2" ht="15">
      <c r="A1290" s="402" t="s">
        <v>3035</v>
      </c>
      <c r="B1290" s="403">
        <v>45573</v>
      </c>
    </row>
    <row r="1291" spans="1:2" ht="15">
      <c r="A1291" s="402" t="s">
        <v>3068</v>
      </c>
      <c r="B1291" s="403">
        <v>102849.01</v>
      </c>
    </row>
    <row r="1292" spans="1:2" ht="15">
      <c r="A1292" s="402" t="s">
        <v>3101</v>
      </c>
      <c r="B1292" s="403">
        <v>228523.8</v>
      </c>
    </row>
    <row r="1293" spans="1:2" ht="15">
      <c r="A1293" s="402" t="s">
        <v>3134</v>
      </c>
      <c r="B1293" s="403">
        <v>149008</v>
      </c>
    </row>
    <row r="1294" spans="1:2" ht="15">
      <c r="A1294" s="402" t="s">
        <v>3167</v>
      </c>
      <c r="B1294" s="403">
        <v>242850</v>
      </c>
    </row>
    <row r="1295" spans="1:2" ht="15">
      <c r="A1295" s="402" t="s">
        <v>3200</v>
      </c>
      <c r="B1295" s="403">
        <v>3769845.5499999993</v>
      </c>
    </row>
    <row r="1296" spans="1:2" ht="15">
      <c r="A1296" s="402" t="s">
        <v>2475</v>
      </c>
      <c r="B1296" s="403">
        <v>-42147.08</v>
      </c>
    </row>
    <row r="1297" spans="1:2" ht="15">
      <c r="A1297" s="402" t="s">
        <v>2508</v>
      </c>
      <c r="B1297" s="403">
        <v>-46779</v>
      </c>
    </row>
    <row r="1298" spans="1:2" ht="15">
      <c r="A1298" s="402" t="s">
        <v>2541</v>
      </c>
      <c r="B1298" s="403">
        <v>-51110.63</v>
      </c>
    </row>
    <row r="1299" spans="1:2" ht="15">
      <c r="A1299" s="402" t="s">
        <v>2574</v>
      </c>
      <c r="B1299" s="403">
        <v>-22390</v>
      </c>
    </row>
    <row r="1300" spans="1:2" ht="15">
      <c r="A1300" s="402" t="s">
        <v>2607</v>
      </c>
      <c r="B1300" s="403">
        <v>-3454</v>
      </c>
    </row>
    <row r="1301" spans="1:2" ht="15">
      <c r="A1301" s="402" t="s">
        <v>2640</v>
      </c>
      <c r="B1301" s="403">
        <v>1365</v>
      </c>
    </row>
    <row r="1302" spans="1:2" ht="15">
      <c r="A1302" s="402" t="s">
        <v>2673</v>
      </c>
      <c r="B1302" s="403">
        <v>-34314</v>
      </c>
    </row>
    <row r="1303" spans="1:2" ht="15">
      <c r="A1303" s="402" t="s">
        <v>2706</v>
      </c>
      <c r="B1303" s="403">
        <v>-5795.66</v>
      </c>
    </row>
    <row r="1304" spans="1:2" ht="15">
      <c r="A1304" s="402" t="s">
        <v>2739</v>
      </c>
      <c r="B1304" s="403">
        <v>-55915</v>
      </c>
    </row>
    <row r="1305" spans="1:2" ht="15">
      <c r="A1305" s="402" t="s">
        <v>2772</v>
      </c>
      <c r="B1305" s="403">
        <v>-26720.06</v>
      </c>
    </row>
    <row r="1306" spans="1:2" ht="15">
      <c r="A1306" s="402" t="s">
        <v>2805</v>
      </c>
      <c r="B1306" s="403">
        <v>-16868</v>
      </c>
    </row>
    <row r="1307" spans="1:2" ht="15">
      <c r="A1307" s="402" t="s">
        <v>2838</v>
      </c>
      <c r="B1307" s="403">
        <v>13439.6</v>
      </c>
    </row>
    <row r="1308" spans="1:2" ht="15">
      <c r="A1308" s="402" t="s">
        <v>2871</v>
      </c>
      <c r="B1308" s="403">
        <v>-6938.459999999992</v>
      </c>
    </row>
    <row r="1309" spans="1:2" ht="15">
      <c r="A1309" s="402" t="s">
        <v>2904</v>
      </c>
      <c r="B1309" s="403">
        <v>-38521</v>
      </c>
    </row>
    <row r="1310" spans="1:2" ht="15">
      <c r="A1310" s="402" t="s">
        <v>2937</v>
      </c>
      <c r="B1310" s="403">
        <v>-14385</v>
      </c>
    </row>
    <row r="1311" spans="1:2" ht="15">
      <c r="A1311" s="402" t="s">
        <v>2970</v>
      </c>
      <c r="B1311" s="403">
        <v>-9101.68</v>
      </c>
    </row>
    <row r="1312" spans="1:2" ht="15">
      <c r="A1312" s="402" t="s">
        <v>3003</v>
      </c>
      <c r="B1312" s="403">
        <v>-9806</v>
      </c>
    </row>
    <row r="1313" spans="1:2" ht="15">
      <c r="A1313" s="402" t="s">
        <v>3036</v>
      </c>
      <c r="B1313" s="403">
        <v>-8293</v>
      </c>
    </row>
    <row r="1314" spans="1:2" ht="15">
      <c r="A1314" s="402" t="s">
        <v>3069</v>
      </c>
      <c r="B1314" s="403">
        <v>-38102.12</v>
      </c>
    </row>
    <row r="1315" spans="1:2" ht="15">
      <c r="A1315" s="402" t="s">
        <v>3102</v>
      </c>
      <c r="B1315" s="403">
        <v>-21044.89</v>
      </c>
    </row>
    <row r="1316" spans="1:2" ht="15">
      <c r="A1316" s="402" t="s">
        <v>3135</v>
      </c>
      <c r="B1316" s="403">
        <v>-29535</v>
      </c>
    </row>
    <row r="1317" spans="1:2" ht="15">
      <c r="A1317" s="402" t="s">
        <v>3168</v>
      </c>
      <c r="B1317" s="403">
        <v>-91312</v>
      </c>
    </row>
    <row r="1318" spans="1:2" ht="15">
      <c r="A1318" s="402" t="s">
        <v>3201</v>
      </c>
      <c r="B1318" s="403">
        <v>-557727.98</v>
      </c>
    </row>
    <row r="1319" spans="1:2" ht="15">
      <c r="A1319" s="402" t="s">
        <v>2476</v>
      </c>
      <c r="B1319" s="403">
        <v>801155.78</v>
      </c>
    </row>
    <row r="1320" spans="1:2" ht="15">
      <c r="A1320" s="402" t="s">
        <v>2509</v>
      </c>
      <c r="B1320" s="403">
        <v>3643856</v>
      </c>
    </row>
    <row r="1321" spans="1:2" ht="15">
      <c r="A1321" s="402" t="s">
        <v>2542</v>
      </c>
      <c r="B1321" s="403">
        <v>2097234.15</v>
      </c>
    </row>
    <row r="1322" spans="1:2" ht="15">
      <c r="A1322" s="402" t="s">
        <v>2575</v>
      </c>
      <c r="B1322" s="403">
        <v>1287004</v>
      </c>
    </row>
    <row r="1323" spans="1:2" ht="15">
      <c r="A1323" s="402" t="s">
        <v>2608</v>
      </c>
      <c r="B1323" s="403">
        <v>1920463</v>
      </c>
    </row>
    <row r="1324" spans="1:2" ht="15">
      <c r="A1324" s="402" t="s">
        <v>2641</v>
      </c>
      <c r="B1324" s="403">
        <v>2074269</v>
      </c>
    </row>
    <row r="1325" spans="1:2" ht="15">
      <c r="A1325" s="402" t="s">
        <v>2674</v>
      </c>
      <c r="B1325" s="403">
        <v>2470922</v>
      </c>
    </row>
    <row r="1326" spans="1:2" ht="15">
      <c r="A1326" s="402" t="s">
        <v>2707</v>
      </c>
      <c r="B1326" s="403">
        <v>3074828</v>
      </c>
    </row>
    <row r="1327" spans="1:2" ht="15">
      <c r="A1327" s="402" t="s">
        <v>2740</v>
      </c>
      <c r="B1327" s="403">
        <v>1772216</v>
      </c>
    </row>
    <row r="1328" spans="1:2" ht="15">
      <c r="A1328" s="402" t="s">
        <v>2773</v>
      </c>
      <c r="B1328" s="403">
        <v>2328445.33</v>
      </c>
    </row>
    <row r="1329" spans="1:2" ht="15">
      <c r="A1329" s="402" t="s">
        <v>2806</v>
      </c>
      <c r="B1329" s="403">
        <v>5828367</v>
      </c>
    </row>
    <row r="1330" spans="1:2" ht="15">
      <c r="A1330" s="402" t="s">
        <v>2839</v>
      </c>
      <c r="B1330" s="403">
        <v>2848333.38</v>
      </c>
    </row>
    <row r="1331" spans="1:2" ht="15">
      <c r="A1331" s="402" t="s">
        <v>2872</v>
      </c>
      <c r="B1331" s="403">
        <v>1929693.98</v>
      </c>
    </row>
    <row r="1332" spans="1:2" ht="15">
      <c r="A1332" s="402" t="s">
        <v>2905</v>
      </c>
      <c r="B1332" s="403">
        <v>1994873</v>
      </c>
    </row>
    <row r="1333" spans="1:2" ht="15">
      <c r="A1333" s="402" t="s">
        <v>2938</v>
      </c>
      <c r="B1333" s="403">
        <v>3664966</v>
      </c>
    </row>
    <row r="1334" spans="1:2" ht="15">
      <c r="A1334" s="402" t="s">
        <v>2971</v>
      </c>
      <c r="B1334" s="403">
        <v>1020728.35</v>
      </c>
    </row>
    <row r="1335" spans="1:2" ht="15">
      <c r="A1335" s="402" t="s">
        <v>3004</v>
      </c>
      <c r="B1335" s="403">
        <v>1266858</v>
      </c>
    </row>
    <row r="1336" spans="1:2" ht="15">
      <c r="A1336" s="402" t="s">
        <v>3037</v>
      </c>
      <c r="B1336" s="403">
        <v>1065466</v>
      </c>
    </row>
    <row r="1337" spans="1:2" ht="15">
      <c r="A1337" s="402" t="s">
        <v>3070</v>
      </c>
      <c r="B1337" s="403">
        <v>1450916.31</v>
      </c>
    </row>
    <row r="1338" spans="1:2" ht="15">
      <c r="A1338" s="402" t="s">
        <v>3103</v>
      </c>
      <c r="B1338" s="403">
        <v>1201192.54</v>
      </c>
    </row>
    <row r="1339" spans="1:2" ht="15">
      <c r="A1339" s="402" t="s">
        <v>3136</v>
      </c>
      <c r="B1339" s="403">
        <v>2621148</v>
      </c>
    </row>
    <row r="1340" spans="1:2" ht="15">
      <c r="A1340" s="402" t="s">
        <v>3169</v>
      </c>
      <c r="B1340" s="403">
        <v>17461555</v>
      </c>
    </row>
    <row r="1341" spans="1:2" ht="15">
      <c r="A1341" s="402" t="s">
        <v>3202</v>
      </c>
      <c r="B1341" s="403">
        <v>63824490.82</v>
      </c>
    </row>
    <row r="1342" spans="1:2" ht="15">
      <c r="A1342" s="402" t="s">
        <v>2477</v>
      </c>
      <c r="B1342" s="403">
        <v>14900.05</v>
      </c>
    </row>
    <row r="1343" spans="1:2" ht="15">
      <c r="A1343" s="402" t="s">
        <v>2510</v>
      </c>
      <c r="B1343" s="403">
        <v>-24400</v>
      </c>
    </row>
    <row r="1344" spans="1:2" ht="15">
      <c r="A1344" s="402" t="s">
        <v>2543</v>
      </c>
      <c r="B1344" s="403">
        <v>-13820.52</v>
      </c>
    </row>
    <row r="1345" spans="1:2" ht="15">
      <c r="A1345" s="402" t="s">
        <v>2576</v>
      </c>
      <c r="B1345" s="403">
        <v>-23070</v>
      </c>
    </row>
    <row r="1346" spans="1:2" ht="15">
      <c r="A1346" s="402" t="s">
        <v>2609</v>
      </c>
      <c r="B1346" s="403">
        <v>11932</v>
      </c>
    </row>
    <row r="1347" spans="1:2" ht="15">
      <c r="A1347" s="402" t="s">
        <v>2642</v>
      </c>
      <c r="B1347" s="403">
        <v>-22739</v>
      </c>
    </row>
    <row r="1348" spans="1:2" ht="15">
      <c r="A1348" s="402" t="s">
        <v>2675</v>
      </c>
      <c r="B1348" s="403">
        <v>10918</v>
      </c>
    </row>
    <row r="1349" spans="1:2" ht="15">
      <c r="A1349" s="402" t="s">
        <v>2708</v>
      </c>
      <c r="B1349" s="403">
        <v>-733</v>
      </c>
    </row>
    <row r="1350" spans="1:2" ht="15">
      <c r="A1350" s="402" t="s">
        <v>2741</v>
      </c>
      <c r="B1350" s="403">
        <v>45005</v>
      </c>
    </row>
    <row r="1351" spans="1:2" ht="15">
      <c r="A1351" s="402" t="s">
        <v>2774</v>
      </c>
      <c r="B1351" s="403">
        <v>4875.63</v>
      </c>
    </row>
    <row r="1352" spans="1:2" ht="15">
      <c r="A1352" s="402" t="s">
        <v>2807</v>
      </c>
      <c r="B1352" s="403">
        <v>151702</v>
      </c>
    </row>
    <row r="1353" spans="1:2" ht="15">
      <c r="A1353" s="402" t="s">
        <v>2840</v>
      </c>
      <c r="B1353" s="403">
        <v>127953.05</v>
      </c>
    </row>
    <row r="1354" spans="1:2" ht="15">
      <c r="A1354" s="402" t="s">
        <v>2873</v>
      </c>
      <c r="B1354" s="403">
        <v>17053.65000000014</v>
      </c>
    </row>
    <row r="1355" spans="1:2" ht="15">
      <c r="A1355" s="402" t="s">
        <v>2906</v>
      </c>
      <c r="B1355" s="403">
        <v>20818</v>
      </c>
    </row>
    <row r="1356" spans="1:2" ht="15">
      <c r="A1356" s="402" t="s">
        <v>2939</v>
      </c>
      <c r="B1356" s="403">
        <v>-2054</v>
      </c>
    </row>
    <row r="1357" spans="1:2" ht="15">
      <c r="A1357" s="402" t="s">
        <v>2972</v>
      </c>
      <c r="B1357" s="403">
        <v>30617.12</v>
      </c>
    </row>
    <row r="1358" spans="1:2" ht="15">
      <c r="A1358" s="402" t="s">
        <v>3005</v>
      </c>
      <c r="B1358" s="403">
        <v>580</v>
      </c>
    </row>
    <row r="1359" spans="1:2" ht="15">
      <c r="A1359" s="402" t="s">
        <v>3038</v>
      </c>
      <c r="B1359" s="403">
        <v>3791</v>
      </c>
    </row>
    <row r="1360" spans="1:2" ht="15">
      <c r="A1360" s="402" t="s">
        <v>3071</v>
      </c>
      <c r="B1360" s="403">
        <v>-4433.02</v>
      </c>
    </row>
    <row r="1361" spans="1:2" ht="15">
      <c r="A1361" s="402" t="s">
        <v>3104</v>
      </c>
      <c r="B1361" s="403">
        <v>-10859.56</v>
      </c>
    </row>
    <row r="1362" spans="1:2" ht="15">
      <c r="A1362" s="402" t="s">
        <v>3137</v>
      </c>
      <c r="B1362" s="403">
        <v>-111163</v>
      </c>
    </row>
    <row r="1363" spans="1:2" ht="15">
      <c r="A1363" s="402" t="s">
        <v>3170</v>
      </c>
      <c r="B1363" s="403">
        <v>76370</v>
      </c>
    </row>
    <row r="1364" spans="1:2" ht="15">
      <c r="A1364" s="402" t="s">
        <v>3203</v>
      </c>
      <c r="B1364" s="403">
        <v>303243.40000000014</v>
      </c>
    </row>
    <row r="1365" spans="1:2" ht="15">
      <c r="A1365" s="402" t="s">
        <v>2478</v>
      </c>
      <c r="B1365" s="403">
        <v>1009.92</v>
      </c>
    </row>
    <row r="1366" spans="1:2" ht="15">
      <c r="A1366" s="402" t="s">
        <v>2511</v>
      </c>
      <c r="B1366" s="403">
        <v>80709</v>
      </c>
    </row>
    <row r="1367" spans="1:2" ht="15">
      <c r="A1367" s="402" t="s">
        <v>2544</v>
      </c>
      <c r="B1367" s="403">
        <v>147010.69</v>
      </c>
    </row>
    <row r="1368" spans="1:2" ht="15">
      <c r="A1368" s="402" t="s">
        <v>2577</v>
      </c>
      <c r="B1368" s="403">
        <v>41866</v>
      </c>
    </row>
    <row r="1369" spans="1:2" ht="15">
      <c r="A1369" s="402" t="s">
        <v>2610</v>
      </c>
      <c r="B1369" s="403">
        <v>35768</v>
      </c>
    </row>
    <row r="1370" spans="1:2" ht="15">
      <c r="A1370" s="402" t="s">
        <v>2643</v>
      </c>
      <c r="B1370" s="403">
        <v>15149</v>
      </c>
    </row>
    <row r="1371" spans="1:2" ht="15">
      <c r="A1371" s="402" t="s">
        <v>2676</v>
      </c>
      <c r="B1371" s="403">
        <v>140968</v>
      </c>
    </row>
    <row r="1372" spans="1:2" ht="15">
      <c r="A1372" s="402" t="s">
        <v>2709</v>
      </c>
      <c r="B1372" s="403">
        <v>47845</v>
      </c>
    </row>
    <row r="1373" spans="1:2" ht="15">
      <c r="A1373" s="402" t="s">
        <v>2742</v>
      </c>
      <c r="B1373" s="403">
        <v>36027</v>
      </c>
    </row>
    <row r="1374" spans="1:2" ht="15">
      <c r="A1374" s="402" t="s">
        <v>2775</v>
      </c>
      <c r="B1374" s="403">
        <v>129067.77</v>
      </c>
    </row>
    <row r="1375" spans="1:2" ht="15">
      <c r="A1375" s="402" t="s">
        <v>2808</v>
      </c>
      <c r="B1375" s="403">
        <v>67281</v>
      </c>
    </row>
    <row r="1376" spans="1:2" ht="15">
      <c r="A1376" s="402" t="s">
        <v>2841</v>
      </c>
      <c r="B1376" s="403">
        <v>51120.89</v>
      </c>
    </row>
    <row r="1377" spans="1:2" ht="15">
      <c r="A1377" s="402" t="s">
        <v>2874</v>
      </c>
      <c r="B1377" s="403">
        <v>95290.16</v>
      </c>
    </row>
    <row r="1378" spans="1:2" ht="15">
      <c r="A1378" s="402" t="s">
        <v>2907</v>
      </c>
      <c r="B1378" s="403">
        <v>36820</v>
      </c>
    </row>
    <row r="1379" spans="1:2" ht="15">
      <c r="A1379" s="402" t="s">
        <v>2940</v>
      </c>
      <c r="B1379" s="403">
        <v>133730</v>
      </c>
    </row>
    <row r="1380" spans="1:2" ht="15">
      <c r="A1380" s="402" t="s">
        <v>2973</v>
      </c>
      <c r="B1380" s="403">
        <v>43658</v>
      </c>
    </row>
    <row r="1381" spans="1:2" ht="15">
      <c r="A1381" s="402" t="s">
        <v>3006</v>
      </c>
      <c r="B1381" s="403">
        <v>82803</v>
      </c>
    </row>
    <row r="1382" spans="1:2" ht="15">
      <c r="A1382" s="402" t="s">
        <v>3039</v>
      </c>
      <c r="B1382" s="403">
        <v>20409</v>
      </c>
    </row>
    <row r="1383" spans="1:2" ht="15">
      <c r="A1383" s="402" t="s">
        <v>3072</v>
      </c>
      <c r="B1383" s="403">
        <v>31055.04</v>
      </c>
    </row>
    <row r="1384" spans="1:2" ht="15">
      <c r="A1384" s="402" t="s">
        <v>3105</v>
      </c>
      <c r="B1384" s="403">
        <v>72909.46</v>
      </c>
    </row>
    <row r="1385" spans="1:2" ht="15">
      <c r="A1385" s="402" t="s">
        <v>3138</v>
      </c>
      <c r="B1385" s="403">
        <v>27731</v>
      </c>
    </row>
    <row r="1386" spans="1:2" ht="15">
      <c r="A1386" s="402" t="s">
        <v>3171</v>
      </c>
      <c r="B1386" s="403">
        <v>44248</v>
      </c>
    </row>
    <row r="1387" spans="1:2" ht="15">
      <c r="A1387" s="402" t="s">
        <v>3204</v>
      </c>
      <c r="B1387" s="403">
        <v>1382475.9300000002</v>
      </c>
    </row>
    <row r="1388" spans="1:2" ht="15">
      <c r="A1388" s="402" t="s">
        <v>2479</v>
      </c>
      <c r="B1388" s="403">
        <v>0</v>
      </c>
    </row>
    <row r="1389" spans="1:2" ht="15">
      <c r="A1389" s="402" t="s">
        <v>2512</v>
      </c>
      <c r="B1389" s="403">
        <v>-9019</v>
      </c>
    </row>
    <row r="1390" spans="1:2" ht="15">
      <c r="A1390" s="402" t="s">
        <v>2545</v>
      </c>
      <c r="B1390" s="403">
        <v>77.73</v>
      </c>
    </row>
    <row r="1391" spans="1:2" ht="15">
      <c r="A1391" s="402" t="s">
        <v>2578</v>
      </c>
      <c r="B1391" s="403">
        <v>2563</v>
      </c>
    </row>
    <row r="1392" spans="1:2" ht="15">
      <c r="A1392" s="402" t="s">
        <v>2611</v>
      </c>
      <c r="B1392" s="403">
        <v>0</v>
      </c>
    </row>
    <row r="1393" spans="1:2" ht="15">
      <c r="A1393" s="402" t="s">
        <v>2644</v>
      </c>
      <c r="B1393" s="403">
        <v>0</v>
      </c>
    </row>
    <row r="1394" spans="1:2" ht="15">
      <c r="A1394" s="402" t="s">
        <v>2677</v>
      </c>
      <c r="B1394" s="403">
        <v>264</v>
      </c>
    </row>
    <row r="1395" spans="1:2" ht="15">
      <c r="A1395" s="402" t="s">
        <v>2710</v>
      </c>
      <c r="B1395" s="403">
        <v>0</v>
      </c>
    </row>
    <row r="1396" spans="1:2" ht="15">
      <c r="A1396" s="402" t="s">
        <v>2743</v>
      </c>
      <c r="B1396" s="403">
        <v>3365.8</v>
      </c>
    </row>
    <row r="1397" spans="1:2" ht="15">
      <c r="A1397" s="402" t="s">
        <v>2776</v>
      </c>
      <c r="B1397" s="403">
        <v>0</v>
      </c>
    </row>
    <row r="1398" spans="1:2" ht="15">
      <c r="A1398" s="402" t="s">
        <v>2809</v>
      </c>
      <c r="B1398" s="403">
        <v>0</v>
      </c>
    </row>
    <row r="1399" spans="1:2" ht="15">
      <c r="A1399" s="402" t="s">
        <v>2842</v>
      </c>
      <c r="B1399" s="403">
        <v>0</v>
      </c>
    </row>
    <row r="1400" spans="1:2" ht="15">
      <c r="A1400" s="402" t="s">
        <v>2875</v>
      </c>
      <c r="B1400" s="403">
        <v>0</v>
      </c>
    </row>
    <row r="1401" spans="1:2" ht="15">
      <c r="A1401" s="402" t="s">
        <v>2908</v>
      </c>
      <c r="B1401" s="403">
        <v>0</v>
      </c>
    </row>
    <row r="1402" spans="1:2" ht="15">
      <c r="A1402" s="402" t="s">
        <v>2941</v>
      </c>
      <c r="B1402" s="403">
        <v>411</v>
      </c>
    </row>
    <row r="1403" spans="1:2" ht="15">
      <c r="A1403" s="402" t="s">
        <v>2974</v>
      </c>
      <c r="B1403" s="403">
        <v>0</v>
      </c>
    </row>
    <row r="1404" spans="1:2" ht="15">
      <c r="A1404" s="402" t="s">
        <v>3007</v>
      </c>
      <c r="B1404" s="403">
        <v>781</v>
      </c>
    </row>
    <row r="1405" spans="1:2" ht="15">
      <c r="A1405" s="402" t="s">
        <v>3040</v>
      </c>
      <c r="B1405" s="403">
        <v>0</v>
      </c>
    </row>
    <row r="1406" spans="1:2" ht="15">
      <c r="A1406" s="402" t="s">
        <v>3073</v>
      </c>
      <c r="B1406" s="403">
        <v>0</v>
      </c>
    </row>
    <row r="1407" spans="1:2" ht="15">
      <c r="A1407" s="402" t="s">
        <v>3106</v>
      </c>
      <c r="B1407" s="403">
        <v>0</v>
      </c>
    </row>
    <row r="1408" spans="1:2" ht="15">
      <c r="A1408" s="402" t="s">
        <v>3139</v>
      </c>
      <c r="B1408" s="403">
        <v>0</v>
      </c>
    </row>
    <row r="1409" spans="1:2" ht="15">
      <c r="A1409" s="402" t="s">
        <v>3172</v>
      </c>
      <c r="B1409" s="403">
        <v>4200</v>
      </c>
    </row>
    <row r="1410" spans="1:2" ht="15">
      <c r="A1410" s="402" t="s">
        <v>3205</v>
      </c>
      <c r="B1410" s="403">
        <v>2643.5299999999997</v>
      </c>
    </row>
    <row r="1411" spans="1:2" ht="15">
      <c r="A1411" s="402" t="s">
        <v>2480</v>
      </c>
      <c r="B1411" s="403">
        <v>231067.79</v>
      </c>
    </row>
    <row r="1412" spans="1:2" ht="15">
      <c r="A1412" s="402" t="s">
        <v>2513</v>
      </c>
      <c r="B1412" s="403">
        <v>607304</v>
      </c>
    </row>
    <row r="1413" spans="1:2" ht="15">
      <c r="A1413" s="402" t="s">
        <v>2546</v>
      </c>
      <c r="B1413" s="403">
        <v>242885.66</v>
      </c>
    </row>
    <row r="1414" spans="1:2" ht="15">
      <c r="A1414" s="402" t="s">
        <v>2579</v>
      </c>
      <c r="B1414" s="403">
        <v>66373</v>
      </c>
    </row>
    <row r="1415" spans="1:2" ht="15">
      <c r="A1415" s="402" t="s">
        <v>2612</v>
      </c>
      <c r="B1415" s="403">
        <v>86979</v>
      </c>
    </row>
    <row r="1416" spans="1:2" ht="15">
      <c r="A1416" s="402" t="s">
        <v>2645</v>
      </c>
      <c r="B1416" s="403">
        <v>63284</v>
      </c>
    </row>
    <row r="1417" spans="1:2" ht="15">
      <c r="A1417" s="402" t="s">
        <v>2678</v>
      </c>
      <c r="B1417" s="403">
        <v>140859</v>
      </c>
    </row>
    <row r="1418" spans="1:2" ht="15">
      <c r="A1418" s="402" t="s">
        <v>2711</v>
      </c>
      <c r="B1418" s="403">
        <v>143206</v>
      </c>
    </row>
    <row r="1419" spans="1:2" ht="15">
      <c r="A1419" s="402" t="s">
        <v>2744</v>
      </c>
      <c r="B1419" s="403">
        <v>444360.24</v>
      </c>
    </row>
    <row r="1420" spans="1:2" ht="15">
      <c r="A1420" s="402" t="s">
        <v>2777</v>
      </c>
      <c r="B1420" s="403">
        <v>139685.57</v>
      </c>
    </row>
    <row r="1421" spans="1:2" ht="15">
      <c r="A1421" s="402" t="s">
        <v>2810</v>
      </c>
      <c r="B1421" s="403">
        <v>101997</v>
      </c>
    </row>
    <row r="1422" spans="1:2" ht="15">
      <c r="A1422" s="402" t="s">
        <v>2843</v>
      </c>
      <c r="B1422" s="403">
        <v>15750.98</v>
      </c>
    </row>
    <row r="1423" spans="1:2" ht="15">
      <c r="A1423" s="402" t="s">
        <v>2876</v>
      </c>
      <c r="B1423" s="403">
        <v>91512.4700000193</v>
      </c>
    </row>
    <row r="1424" spans="1:2" ht="15">
      <c r="A1424" s="402" t="s">
        <v>2909</v>
      </c>
      <c r="B1424" s="403">
        <v>53554</v>
      </c>
    </row>
    <row r="1425" spans="1:2" ht="15">
      <c r="A1425" s="402" t="s">
        <v>2942</v>
      </c>
      <c r="B1425" s="403">
        <v>75492</v>
      </c>
    </row>
    <row r="1426" spans="1:2" ht="15">
      <c r="A1426" s="402" t="s">
        <v>2975</v>
      </c>
      <c r="B1426" s="403">
        <v>47904.31</v>
      </c>
    </row>
    <row r="1427" spans="1:2" ht="15">
      <c r="A1427" s="402" t="s">
        <v>3008</v>
      </c>
      <c r="B1427" s="403">
        <v>71077</v>
      </c>
    </row>
    <row r="1428" spans="1:2" ht="15">
      <c r="A1428" s="402" t="s">
        <v>3041</v>
      </c>
      <c r="B1428" s="403">
        <v>71804</v>
      </c>
    </row>
    <row r="1429" spans="1:2" ht="15">
      <c r="A1429" s="402" t="s">
        <v>3074</v>
      </c>
      <c r="B1429" s="403">
        <v>29683.12</v>
      </c>
    </row>
    <row r="1430" spans="1:2" ht="15">
      <c r="A1430" s="402" t="s">
        <v>3107</v>
      </c>
      <c r="B1430" s="403">
        <v>53479.1999999999</v>
      </c>
    </row>
    <row r="1431" spans="1:2" ht="15">
      <c r="A1431" s="402" t="s">
        <v>3140</v>
      </c>
      <c r="B1431" s="403">
        <v>-436</v>
      </c>
    </row>
    <row r="1432" spans="1:2" ht="15">
      <c r="A1432" s="402" t="s">
        <v>3173</v>
      </c>
      <c r="B1432" s="403">
        <v>250517</v>
      </c>
    </row>
    <row r="1433" spans="1:2" ht="15">
      <c r="A1433" s="402" t="s">
        <v>3206</v>
      </c>
      <c r="B1433" s="403">
        <v>3028339.340000019</v>
      </c>
    </row>
    <row r="1434" spans="1:2" ht="15">
      <c r="A1434" s="402" t="s">
        <v>2481</v>
      </c>
      <c r="B1434" s="403">
        <v>4100636.86</v>
      </c>
    </row>
    <row r="1435" spans="1:2" ht="15">
      <c r="A1435" s="402" t="s">
        <v>2514</v>
      </c>
      <c r="B1435" s="403">
        <v>9763670</v>
      </c>
    </row>
    <row r="1436" spans="1:2" ht="15">
      <c r="A1436" s="402" t="s">
        <v>2547</v>
      </c>
      <c r="B1436" s="403">
        <v>6676734.35</v>
      </c>
    </row>
    <row r="1437" spans="1:2" ht="15">
      <c r="A1437" s="402" t="s">
        <v>2580</v>
      </c>
      <c r="B1437" s="403">
        <v>5021575</v>
      </c>
    </row>
    <row r="1438" spans="1:2" ht="15">
      <c r="A1438" s="402" t="s">
        <v>2613</v>
      </c>
      <c r="B1438" s="403">
        <v>5597123</v>
      </c>
    </row>
    <row r="1439" spans="1:2" ht="15">
      <c r="A1439" s="402" t="s">
        <v>2646</v>
      </c>
      <c r="B1439" s="403">
        <v>4148522</v>
      </c>
    </row>
    <row r="1440" spans="1:2" ht="15">
      <c r="A1440" s="402" t="s">
        <v>2679</v>
      </c>
      <c r="B1440" s="403">
        <v>7517858</v>
      </c>
    </row>
    <row r="1441" spans="1:2" ht="15">
      <c r="A1441" s="402" t="s">
        <v>2712</v>
      </c>
      <c r="B1441" s="403">
        <v>4647347</v>
      </c>
    </row>
    <row r="1442" spans="1:2" ht="15">
      <c r="A1442" s="402" t="s">
        <v>2745</v>
      </c>
      <c r="B1442" s="403">
        <v>9466034</v>
      </c>
    </row>
    <row r="1443" spans="1:2" ht="15">
      <c r="A1443" s="402" t="s">
        <v>2778</v>
      </c>
      <c r="B1443" s="403">
        <v>7780083.68</v>
      </c>
    </row>
    <row r="1444" spans="1:2" ht="15">
      <c r="A1444" s="402" t="s">
        <v>2811</v>
      </c>
      <c r="B1444" s="403">
        <v>8043260</v>
      </c>
    </row>
    <row r="1445" spans="1:2" ht="15">
      <c r="A1445" s="402" t="s">
        <v>2844</v>
      </c>
      <c r="B1445" s="403">
        <v>4577580.08</v>
      </c>
    </row>
    <row r="1446" spans="1:2" ht="15">
      <c r="A1446" s="402" t="s">
        <v>2877</v>
      </c>
      <c r="B1446" s="403">
        <v>4922382.37999998</v>
      </c>
    </row>
    <row r="1447" spans="1:2" ht="15">
      <c r="A1447" s="402" t="s">
        <v>2910</v>
      </c>
      <c r="B1447" s="403">
        <v>4127487</v>
      </c>
    </row>
    <row r="1448" spans="1:2" ht="15">
      <c r="A1448" s="402" t="s">
        <v>2943</v>
      </c>
      <c r="B1448" s="403">
        <v>7662360</v>
      </c>
    </row>
    <row r="1449" spans="1:2" ht="15">
      <c r="A1449" s="402" t="s">
        <v>2976</v>
      </c>
      <c r="B1449" s="403">
        <v>1873842.03</v>
      </c>
    </row>
    <row r="1450" spans="1:2" ht="15">
      <c r="A1450" s="402" t="s">
        <v>3009</v>
      </c>
      <c r="B1450" s="403">
        <v>5640899</v>
      </c>
    </row>
    <row r="1451" spans="1:2" ht="15">
      <c r="A1451" s="402" t="s">
        <v>3042</v>
      </c>
      <c r="B1451" s="403">
        <v>2482925</v>
      </c>
    </row>
    <row r="1452" spans="1:2" ht="15">
      <c r="A1452" s="402" t="s">
        <v>3075</v>
      </c>
      <c r="B1452" s="403">
        <v>3209925.26</v>
      </c>
    </row>
    <row r="1453" spans="1:2" ht="15">
      <c r="A1453" s="402" t="s">
        <v>3108</v>
      </c>
      <c r="B1453" s="403">
        <v>3455217.36</v>
      </c>
    </row>
    <row r="1454" spans="1:2" ht="15">
      <c r="A1454" s="402" t="s">
        <v>3141</v>
      </c>
      <c r="B1454" s="403">
        <v>5082548</v>
      </c>
    </row>
    <row r="1455" spans="1:2" ht="15">
      <c r="A1455" s="402" t="s">
        <v>3174</v>
      </c>
      <c r="B1455" s="403">
        <v>9985397</v>
      </c>
    </row>
    <row r="1456" spans="1:2" ht="15">
      <c r="A1456" s="402" t="s">
        <v>3207</v>
      </c>
      <c r="B1456" s="403">
        <v>125783406.99999999</v>
      </c>
    </row>
    <row r="1457" spans="1:2" ht="15">
      <c r="A1457" s="402" t="s">
        <v>2482</v>
      </c>
      <c r="B1457" s="403">
        <v>33638.56</v>
      </c>
    </row>
    <row r="1458" spans="1:2" ht="15">
      <c r="A1458" s="402" t="s">
        <v>2515</v>
      </c>
      <c r="B1458" s="403">
        <v>80527</v>
      </c>
    </row>
    <row r="1459" spans="1:2" ht="15">
      <c r="A1459" s="402" t="s">
        <v>2548</v>
      </c>
      <c r="B1459" s="403">
        <v>68737.68</v>
      </c>
    </row>
    <row r="1460" spans="1:2" ht="15">
      <c r="A1460" s="402" t="s">
        <v>2581</v>
      </c>
      <c r="B1460" s="403">
        <v>46714</v>
      </c>
    </row>
    <row r="1461" spans="1:2" ht="15">
      <c r="A1461" s="402" t="s">
        <v>2614</v>
      </c>
      <c r="B1461" s="403">
        <v>51402</v>
      </c>
    </row>
    <row r="1462" spans="1:2" ht="15">
      <c r="A1462" s="402" t="s">
        <v>2647</v>
      </c>
      <c r="B1462" s="403">
        <v>36380</v>
      </c>
    </row>
    <row r="1463" spans="1:2" ht="15">
      <c r="A1463" s="402" t="s">
        <v>2680</v>
      </c>
      <c r="B1463" s="403">
        <v>59183</v>
      </c>
    </row>
    <row r="1464" spans="1:2" ht="15">
      <c r="A1464" s="402" t="s">
        <v>2713</v>
      </c>
      <c r="B1464" s="403">
        <v>57378</v>
      </c>
    </row>
    <row r="1465" spans="1:2" ht="15">
      <c r="A1465" s="402" t="s">
        <v>2746</v>
      </c>
      <c r="B1465" s="403">
        <v>50990</v>
      </c>
    </row>
    <row r="1466" spans="1:2" ht="15">
      <c r="A1466" s="402" t="s">
        <v>2779</v>
      </c>
      <c r="B1466" s="403">
        <v>84911.13</v>
      </c>
    </row>
    <row r="1467" spans="1:2" ht="15">
      <c r="A1467" s="402" t="s">
        <v>2812</v>
      </c>
      <c r="B1467" s="403">
        <v>49875</v>
      </c>
    </row>
    <row r="1468" spans="1:2" ht="15">
      <c r="A1468" s="402" t="s">
        <v>2845</v>
      </c>
      <c r="B1468" s="403">
        <v>58693.71</v>
      </c>
    </row>
    <row r="1469" spans="1:2" ht="15">
      <c r="A1469" s="402" t="s">
        <v>2878</v>
      </c>
      <c r="B1469" s="403">
        <v>38713.61</v>
      </c>
    </row>
    <row r="1470" spans="1:2" ht="15">
      <c r="A1470" s="402" t="s">
        <v>2911</v>
      </c>
      <c r="B1470" s="403">
        <v>50535</v>
      </c>
    </row>
    <row r="1471" spans="1:2" ht="15">
      <c r="A1471" s="402" t="s">
        <v>2944</v>
      </c>
      <c r="B1471" s="403">
        <v>127043</v>
      </c>
    </row>
    <row r="1472" spans="1:2" ht="15">
      <c r="A1472" s="402" t="s">
        <v>2977</v>
      </c>
      <c r="B1472" s="403">
        <v>14859.4</v>
      </c>
    </row>
    <row r="1473" spans="1:2" ht="15">
      <c r="A1473" s="402" t="s">
        <v>3010</v>
      </c>
      <c r="B1473" s="403">
        <v>55822</v>
      </c>
    </row>
    <row r="1474" spans="1:2" ht="15">
      <c r="A1474" s="402" t="s">
        <v>3043</v>
      </c>
      <c r="B1474" s="403">
        <v>15680</v>
      </c>
    </row>
    <row r="1475" spans="1:2" ht="15">
      <c r="A1475" s="402" t="s">
        <v>3076</v>
      </c>
      <c r="B1475" s="403">
        <v>21305.63</v>
      </c>
    </row>
    <row r="1476" spans="1:2" ht="15">
      <c r="A1476" s="402" t="s">
        <v>3109</v>
      </c>
      <c r="B1476" s="403">
        <v>16384.9</v>
      </c>
    </row>
    <row r="1477" spans="1:2" ht="15">
      <c r="A1477" s="402" t="s">
        <v>3142</v>
      </c>
      <c r="B1477" s="403">
        <v>41922</v>
      </c>
    </row>
    <row r="1478" spans="1:2" ht="15">
      <c r="A1478" s="402" t="s">
        <v>3175</v>
      </c>
      <c r="B1478" s="403">
        <v>59616</v>
      </c>
    </row>
    <row r="1479" spans="1:2" ht="15">
      <c r="A1479" s="402" t="s">
        <v>3208</v>
      </c>
      <c r="B1479" s="403">
        <v>1120311.62</v>
      </c>
    </row>
    <row r="1480" spans="1:2" ht="15">
      <c r="A1480" s="402" t="s">
        <v>2483</v>
      </c>
      <c r="B1480" s="403">
        <v>0</v>
      </c>
    </row>
    <row r="1481" spans="1:2" ht="15">
      <c r="A1481" s="402" t="s">
        <v>2516</v>
      </c>
      <c r="B1481" s="403">
        <v>202889</v>
      </c>
    </row>
    <row r="1482" spans="1:2" ht="15">
      <c r="A1482" s="402" t="s">
        <v>2549</v>
      </c>
      <c r="B1482" s="403">
        <v>0</v>
      </c>
    </row>
    <row r="1483" spans="1:2" ht="15">
      <c r="A1483" s="402" t="s">
        <v>2582</v>
      </c>
      <c r="B1483" s="403">
        <v>88055</v>
      </c>
    </row>
    <row r="1484" spans="1:2" ht="15">
      <c r="A1484" s="402" t="s">
        <v>2615</v>
      </c>
      <c r="B1484" s="403">
        <v>79587</v>
      </c>
    </row>
    <row r="1485" spans="1:2" ht="15">
      <c r="A1485" s="402" t="s">
        <v>2648</v>
      </c>
      <c r="B1485" s="403">
        <v>20853</v>
      </c>
    </row>
    <row r="1486" spans="1:2" ht="15">
      <c r="A1486" s="402" t="s">
        <v>2681</v>
      </c>
      <c r="B1486" s="403">
        <v>0</v>
      </c>
    </row>
    <row r="1487" spans="1:2" ht="15">
      <c r="A1487" s="402" t="s">
        <v>2714</v>
      </c>
      <c r="B1487" s="403">
        <v>25076</v>
      </c>
    </row>
    <row r="1488" spans="1:2" ht="15">
      <c r="A1488" s="402" t="s">
        <v>2747</v>
      </c>
      <c r="B1488" s="403">
        <v>23861</v>
      </c>
    </row>
    <row r="1489" spans="1:2" ht="15">
      <c r="A1489" s="402" t="s">
        <v>2780</v>
      </c>
      <c r="B1489" s="403">
        <v>10847.77</v>
      </c>
    </row>
    <row r="1490" spans="1:2" ht="15">
      <c r="A1490" s="402" t="s">
        <v>2813</v>
      </c>
      <c r="B1490" s="403">
        <v>97709</v>
      </c>
    </row>
    <row r="1491" spans="1:2" ht="15">
      <c r="A1491" s="402" t="s">
        <v>2846</v>
      </c>
      <c r="B1491" s="403">
        <v>21559.87</v>
      </c>
    </row>
    <row r="1492" spans="1:2" ht="15">
      <c r="A1492" s="402" t="s">
        <v>2879</v>
      </c>
      <c r="B1492" s="403">
        <v>187580.21</v>
      </c>
    </row>
    <row r="1493" spans="1:2" ht="15">
      <c r="A1493" s="402" t="s">
        <v>2912</v>
      </c>
      <c r="B1493" s="403">
        <v>275556</v>
      </c>
    </row>
    <row r="1494" spans="1:2" ht="15">
      <c r="A1494" s="402" t="s">
        <v>2945</v>
      </c>
      <c r="B1494" s="403">
        <v>436742</v>
      </c>
    </row>
    <row r="1495" spans="1:2" ht="15">
      <c r="A1495" s="402" t="s">
        <v>2978</v>
      </c>
      <c r="B1495" s="403">
        <v>72696.24</v>
      </c>
    </row>
    <row r="1496" spans="1:2" ht="15">
      <c r="A1496" s="402" t="s">
        <v>3011</v>
      </c>
      <c r="B1496" s="403">
        <v>123903</v>
      </c>
    </row>
    <row r="1497" spans="1:2" ht="15">
      <c r="A1497" s="402" t="s">
        <v>3044</v>
      </c>
      <c r="B1497" s="403">
        <v>3812</v>
      </c>
    </row>
    <row r="1498" spans="1:2" ht="15">
      <c r="A1498" s="402" t="s">
        <v>3077</v>
      </c>
      <c r="B1498" s="403">
        <v>21711.69</v>
      </c>
    </row>
    <row r="1499" spans="1:2" ht="15">
      <c r="A1499" s="402" t="s">
        <v>3110</v>
      </c>
      <c r="B1499" s="403">
        <v>20616.98</v>
      </c>
    </row>
    <row r="1500" spans="1:2" ht="15">
      <c r="A1500" s="402" t="s">
        <v>3143</v>
      </c>
      <c r="B1500" s="403">
        <v>1038217</v>
      </c>
    </row>
    <row r="1501" spans="1:2" ht="15">
      <c r="A1501" s="402" t="s">
        <v>3176</v>
      </c>
      <c r="B1501" s="403">
        <v>104094</v>
      </c>
    </row>
    <row r="1502" spans="1:2" ht="15">
      <c r="A1502" s="402" t="s">
        <v>3209</v>
      </c>
      <c r="B1502" s="403">
        <v>2855366.76</v>
      </c>
    </row>
    <row r="1503" spans="1:2" ht="15">
      <c r="A1503" s="402" t="s">
        <v>2484</v>
      </c>
      <c r="B1503" s="403">
        <v>0</v>
      </c>
    </row>
    <row r="1504" spans="1:2" ht="15">
      <c r="A1504" s="402" t="s">
        <v>2517</v>
      </c>
      <c r="B1504" s="403">
        <v>85325</v>
      </c>
    </row>
    <row r="1505" spans="1:2" ht="15">
      <c r="A1505" s="402" t="s">
        <v>2550</v>
      </c>
      <c r="B1505" s="403">
        <v>9808.04</v>
      </c>
    </row>
    <row r="1506" spans="1:2" ht="15">
      <c r="A1506" s="402" t="s">
        <v>2583</v>
      </c>
      <c r="B1506" s="403">
        <v>886</v>
      </c>
    </row>
    <row r="1507" spans="1:2" ht="15">
      <c r="A1507" s="402" t="s">
        <v>2616</v>
      </c>
      <c r="B1507" s="403">
        <v>-355326</v>
      </c>
    </row>
    <row r="1508" spans="1:2" ht="15">
      <c r="A1508" s="402" t="s">
        <v>2649</v>
      </c>
      <c r="B1508" s="403">
        <v>3679</v>
      </c>
    </row>
    <row r="1509" spans="1:2" ht="15">
      <c r="A1509" s="402" t="s">
        <v>2682</v>
      </c>
      <c r="B1509" s="403">
        <v>0</v>
      </c>
    </row>
    <row r="1510" spans="1:2" ht="15">
      <c r="A1510" s="402" t="s">
        <v>2715</v>
      </c>
      <c r="B1510" s="403">
        <v>4089</v>
      </c>
    </row>
    <row r="1511" spans="1:2" ht="15">
      <c r="A1511" s="402" t="s">
        <v>2748</v>
      </c>
      <c r="B1511" s="403">
        <v>-3677</v>
      </c>
    </row>
    <row r="1512" spans="1:2" ht="15">
      <c r="A1512" s="402" t="s">
        <v>2781</v>
      </c>
      <c r="B1512" s="403">
        <v>-372.24</v>
      </c>
    </row>
    <row r="1513" spans="1:2" ht="15">
      <c r="A1513" s="402" t="s">
        <v>2814</v>
      </c>
      <c r="B1513" s="403">
        <v>6099</v>
      </c>
    </row>
    <row r="1514" spans="1:2" ht="15">
      <c r="A1514" s="402" t="s">
        <v>2847</v>
      </c>
      <c r="B1514" s="403">
        <v>4552.34</v>
      </c>
    </row>
    <row r="1515" spans="1:2" ht="15">
      <c r="A1515" s="402" t="s">
        <v>2880</v>
      </c>
      <c r="B1515" s="403">
        <v>-16097.139999999985</v>
      </c>
    </row>
    <row r="1516" spans="1:2" ht="15">
      <c r="A1516" s="402" t="s">
        <v>2913</v>
      </c>
      <c r="B1516" s="403">
        <v>-78</v>
      </c>
    </row>
    <row r="1517" spans="1:2" ht="15">
      <c r="A1517" s="402" t="s">
        <v>2946</v>
      </c>
      <c r="B1517" s="403">
        <v>105290</v>
      </c>
    </row>
    <row r="1518" spans="1:2" ht="15">
      <c r="A1518" s="402" t="s">
        <v>2979</v>
      </c>
      <c r="B1518" s="403">
        <v>0</v>
      </c>
    </row>
    <row r="1519" spans="1:2" ht="15">
      <c r="A1519" s="402" t="s">
        <v>3012</v>
      </c>
      <c r="B1519" s="403">
        <v>10495</v>
      </c>
    </row>
    <row r="1520" spans="1:2" ht="15">
      <c r="A1520" s="402" t="s">
        <v>3045</v>
      </c>
      <c r="B1520" s="403">
        <v>19096</v>
      </c>
    </row>
    <row r="1521" spans="1:2" ht="15">
      <c r="A1521" s="402" t="s">
        <v>3078</v>
      </c>
      <c r="B1521" s="403">
        <v>20521.66</v>
      </c>
    </row>
    <row r="1522" spans="1:2" ht="15">
      <c r="A1522" s="402" t="s">
        <v>3111</v>
      </c>
      <c r="B1522" s="403">
        <v>3840.77</v>
      </c>
    </row>
    <row r="1523" spans="1:2" ht="15">
      <c r="A1523" s="402" t="s">
        <v>3144</v>
      </c>
      <c r="B1523" s="403">
        <v>41859</v>
      </c>
    </row>
    <row r="1524" spans="1:2" ht="15">
      <c r="A1524" s="402" t="s">
        <v>3177</v>
      </c>
      <c r="B1524" s="403">
        <v>172187</v>
      </c>
    </row>
    <row r="1525" spans="1:2" ht="15">
      <c r="A1525" s="402" t="s">
        <v>3210</v>
      </c>
      <c r="B1525" s="403">
        <v>112177.43000000004</v>
      </c>
    </row>
    <row r="1526" spans="1:2" ht="15">
      <c r="A1526" s="402" t="s">
        <v>2485</v>
      </c>
      <c r="B1526" s="403">
        <v>323748.62</v>
      </c>
    </row>
    <row r="1527" spans="1:2" ht="15">
      <c r="A1527" s="402" t="s">
        <v>2518</v>
      </c>
      <c r="B1527" s="403">
        <v>1046549</v>
      </c>
    </row>
    <row r="1528" spans="1:2" ht="15">
      <c r="A1528" s="402" t="s">
        <v>2551</v>
      </c>
      <c r="B1528" s="403">
        <v>1287291.54</v>
      </c>
    </row>
    <row r="1529" spans="1:2" ht="15">
      <c r="A1529" s="402" t="s">
        <v>2584</v>
      </c>
      <c r="B1529" s="403">
        <v>667715</v>
      </c>
    </row>
    <row r="1530" spans="1:2" ht="15">
      <c r="A1530" s="402" t="s">
        <v>2617</v>
      </c>
      <c r="B1530" s="403">
        <v>1795067</v>
      </c>
    </row>
    <row r="1531" spans="1:2" ht="15">
      <c r="A1531" s="402" t="s">
        <v>2650</v>
      </c>
      <c r="B1531" s="403">
        <v>1579806</v>
      </c>
    </row>
    <row r="1532" spans="1:2" ht="15">
      <c r="A1532" s="402" t="s">
        <v>2683</v>
      </c>
      <c r="B1532" s="403">
        <v>972294</v>
      </c>
    </row>
    <row r="1533" spans="1:2" ht="15">
      <c r="A1533" s="402" t="s">
        <v>2716</v>
      </c>
      <c r="B1533" s="403">
        <v>485624</v>
      </c>
    </row>
    <row r="1534" spans="1:2" ht="15">
      <c r="A1534" s="402" t="s">
        <v>2749</v>
      </c>
      <c r="B1534" s="403">
        <v>1042120</v>
      </c>
    </row>
    <row r="1535" spans="1:2" ht="15">
      <c r="A1535" s="402" t="s">
        <v>2782</v>
      </c>
      <c r="B1535" s="403">
        <v>1750694.6</v>
      </c>
    </row>
    <row r="1536" spans="1:2" ht="15">
      <c r="A1536" s="402" t="s">
        <v>2815</v>
      </c>
      <c r="B1536" s="403">
        <v>2689442</v>
      </c>
    </row>
    <row r="1537" spans="1:2" ht="15">
      <c r="A1537" s="402" t="s">
        <v>2848</v>
      </c>
      <c r="B1537" s="403">
        <v>829407.88</v>
      </c>
    </row>
    <row r="1538" spans="1:2" ht="15">
      <c r="A1538" s="402" t="s">
        <v>2881</v>
      </c>
      <c r="B1538" s="403">
        <v>859675.18</v>
      </c>
    </row>
    <row r="1539" spans="1:2" ht="15">
      <c r="A1539" s="402" t="s">
        <v>2914</v>
      </c>
      <c r="B1539" s="403">
        <v>744725</v>
      </c>
    </row>
    <row r="1540" spans="1:2" ht="15">
      <c r="A1540" s="402" t="s">
        <v>2947</v>
      </c>
      <c r="B1540" s="403">
        <v>1774704</v>
      </c>
    </row>
    <row r="1541" spans="1:2" ht="15">
      <c r="A1541" s="402" t="s">
        <v>2980</v>
      </c>
      <c r="B1541" s="403">
        <v>519610.97</v>
      </c>
    </row>
    <row r="1542" spans="1:2" ht="15">
      <c r="A1542" s="402" t="s">
        <v>3013</v>
      </c>
      <c r="B1542" s="403">
        <v>1029151</v>
      </c>
    </row>
    <row r="1543" spans="1:2" ht="15">
      <c r="A1543" s="402" t="s">
        <v>3046</v>
      </c>
      <c r="B1543" s="403">
        <v>609044</v>
      </c>
    </row>
    <row r="1544" spans="1:2" ht="15">
      <c r="A1544" s="402" t="s">
        <v>3079</v>
      </c>
      <c r="B1544" s="403">
        <v>1278356.87</v>
      </c>
    </row>
    <row r="1545" spans="1:2" ht="15">
      <c r="A1545" s="402" t="s">
        <v>3112</v>
      </c>
      <c r="B1545" s="403">
        <v>1023980.79</v>
      </c>
    </row>
    <row r="1546" spans="1:2" ht="15">
      <c r="A1546" s="402" t="s">
        <v>3145</v>
      </c>
      <c r="B1546" s="403">
        <v>3962990</v>
      </c>
    </row>
    <row r="1547" spans="1:2" ht="15">
      <c r="A1547" s="402" t="s">
        <v>3178</v>
      </c>
      <c r="B1547" s="403">
        <v>8205030</v>
      </c>
    </row>
    <row r="1548" spans="1:2" ht="15">
      <c r="A1548" s="402" t="s">
        <v>3211</v>
      </c>
      <c r="B1548" s="403">
        <v>34477027.45</v>
      </c>
    </row>
    <row r="1549" spans="1:2" ht="15">
      <c r="A1549" s="402" t="s">
        <v>2486</v>
      </c>
      <c r="B1549" s="403">
        <v>42299.56</v>
      </c>
    </row>
    <row r="1550" spans="1:2" ht="15">
      <c r="A1550" s="402" t="s">
        <v>2519</v>
      </c>
      <c r="B1550" s="403">
        <v>-23003</v>
      </c>
    </row>
    <row r="1551" spans="1:2" ht="15">
      <c r="A1551" s="402" t="s">
        <v>2552</v>
      </c>
      <c r="B1551" s="403">
        <v>118175.94</v>
      </c>
    </row>
    <row r="1552" spans="1:2" ht="15">
      <c r="A1552" s="402" t="s">
        <v>2585</v>
      </c>
      <c r="B1552" s="403">
        <v>-21536</v>
      </c>
    </row>
    <row r="1553" spans="1:2" ht="15">
      <c r="A1553" s="402" t="s">
        <v>2618</v>
      </c>
      <c r="B1553" s="403">
        <v>-160583</v>
      </c>
    </row>
    <row r="1554" spans="1:2" ht="15">
      <c r="A1554" s="402" t="s">
        <v>2651</v>
      </c>
      <c r="B1554" s="403">
        <v>56672</v>
      </c>
    </row>
    <row r="1555" spans="1:2" ht="15">
      <c r="A1555" s="402" t="s">
        <v>2684</v>
      </c>
      <c r="B1555" s="403">
        <v>63790</v>
      </c>
    </row>
    <row r="1556" spans="1:2" ht="15">
      <c r="A1556" s="402" t="s">
        <v>2717</v>
      </c>
      <c r="B1556" s="403">
        <v>20528</v>
      </c>
    </row>
    <row r="1557" spans="1:2" ht="15">
      <c r="A1557" s="402" t="s">
        <v>2750</v>
      </c>
      <c r="B1557" s="403">
        <v>99355</v>
      </c>
    </row>
    <row r="1558" spans="1:2" ht="15">
      <c r="A1558" s="402" t="s">
        <v>2783</v>
      </c>
      <c r="B1558" s="403">
        <v>2178.63</v>
      </c>
    </row>
    <row r="1559" spans="1:2" ht="15">
      <c r="A1559" s="402" t="s">
        <v>2816</v>
      </c>
      <c r="B1559" s="403">
        <v>98250</v>
      </c>
    </row>
    <row r="1560" spans="1:2" ht="15">
      <c r="A1560" s="402" t="s">
        <v>2849</v>
      </c>
      <c r="B1560" s="403">
        <v>-47406.44</v>
      </c>
    </row>
    <row r="1561" spans="1:2" ht="15">
      <c r="A1561" s="402" t="s">
        <v>2882</v>
      </c>
      <c r="B1561" s="403">
        <v>104688.85</v>
      </c>
    </row>
    <row r="1562" spans="1:2" ht="15">
      <c r="A1562" s="402" t="s">
        <v>2915</v>
      </c>
      <c r="B1562" s="403">
        <v>10147</v>
      </c>
    </row>
    <row r="1563" spans="1:2" ht="15">
      <c r="A1563" s="402" t="s">
        <v>2948</v>
      </c>
      <c r="B1563" s="403">
        <v>79956</v>
      </c>
    </row>
    <row r="1564" spans="1:2" ht="15">
      <c r="A1564" s="402" t="s">
        <v>2981</v>
      </c>
      <c r="B1564" s="403">
        <v>18098.84</v>
      </c>
    </row>
    <row r="1565" spans="1:2" ht="15">
      <c r="A1565" s="402" t="s">
        <v>3014</v>
      </c>
      <c r="B1565" s="403">
        <v>41493</v>
      </c>
    </row>
    <row r="1566" spans="1:2" ht="15">
      <c r="A1566" s="402" t="s">
        <v>3047</v>
      </c>
      <c r="B1566" s="403">
        <v>213194</v>
      </c>
    </row>
    <row r="1567" spans="1:2" ht="15">
      <c r="A1567" s="402" t="s">
        <v>3080</v>
      </c>
      <c r="B1567" s="403">
        <v>-28440.46</v>
      </c>
    </row>
    <row r="1568" spans="1:2" ht="15">
      <c r="A1568" s="402" t="s">
        <v>3113</v>
      </c>
      <c r="B1568" s="403">
        <v>-2337.56999999999</v>
      </c>
    </row>
    <row r="1569" spans="1:2" ht="15">
      <c r="A1569" s="402" t="s">
        <v>3146</v>
      </c>
      <c r="B1569" s="403">
        <v>18098</v>
      </c>
    </row>
    <row r="1570" spans="1:2" ht="15">
      <c r="A1570" s="402" t="s">
        <v>3179</v>
      </c>
      <c r="B1570" s="403">
        <v>400657</v>
      </c>
    </row>
    <row r="1571" spans="1:2" ht="15">
      <c r="A1571" s="402" t="s">
        <v>3212</v>
      </c>
      <c r="B1571" s="403">
        <v>1104275.35</v>
      </c>
    </row>
    <row r="1572" spans="1:2" ht="15">
      <c r="A1572" s="402" t="s">
        <v>2487</v>
      </c>
      <c r="B1572" s="403">
        <v>14896545.890000004</v>
      </c>
    </row>
    <row r="1573" spans="1:2" ht="15">
      <c r="A1573" s="402" t="s">
        <v>2520</v>
      </c>
      <c r="B1573" s="403">
        <v>42671423</v>
      </c>
    </row>
    <row r="1574" spans="1:2" ht="15">
      <c r="A1574" s="402" t="s">
        <v>2553</v>
      </c>
      <c r="B1574" s="403">
        <v>33716704.449999996</v>
      </c>
    </row>
    <row r="1575" spans="1:2" ht="15">
      <c r="A1575" s="402" t="s">
        <v>2586</v>
      </c>
      <c r="B1575" s="403">
        <v>28911662</v>
      </c>
    </row>
    <row r="1576" spans="1:2" ht="15">
      <c r="A1576" s="402" t="s">
        <v>2619</v>
      </c>
      <c r="B1576" s="403">
        <v>61456779</v>
      </c>
    </row>
    <row r="1577" spans="1:2" ht="15">
      <c r="A1577" s="402" t="s">
        <v>2652</v>
      </c>
      <c r="B1577" s="403">
        <v>45797392</v>
      </c>
    </row>
    <row r="1578" spans="1:2" ht="15">
      <c r="A1578" s="402" t="s">
        <v>2685</v>
      </c>
      <c r="B1578" s="403">
        <v>32201311</v>
      </c>
    </row>
    <row r="1579" spans="1:2" ht="15">
      <c r="A1579" s="402" t="s">
        <v>2718</v>
      </c>
      <c r="B1579" s="403">
        <v>20530607.490000002</v>
      </c>
    </row>
    <row r="1580" spans="1:2" ht="15">
      <c r="A1580" s="402" t="s">
        <v>2751</v>
      </c>
      <c r="B1580" s="403">
        <v>55764347.96</v>
      </c>
    </row>
    <row r="1581" spans="1:2" ht="15">
      <c r="A1581" s="402" t="s">
        <v>2784</v>
      </c>
      <c r="B1581" s="403">
        <v>50487262.94</v>
      </c>
    </row>
    <row r="1582" spans="1:2" ht="15">
      <c r="A1582" s="402" t="s">
        <v>2817</v>
      </c>
      <c r="B1582" s="403">
        <v>79531602</v>
      </c>
    </row>
    <row r="1583" spans="1:2" ht="15">
      <c r="A1583" s="402" t="s">
        <v>2850</v>
      </c>
      <c r="B1583" s="403">
        <v>43339776.24000001</v>
      </c>
    </row>
    <row r="1584" spans="1:2" ht="15">
      <c r="A1584" s="402" t="s">
        <v>2883</v>
      </c>
      <c r="B1584" s="403">
        <v>43344804.190000005</v>
      </c>
    </row>
    <row r="1585" spans="1:2" ht="15">
      <c r="A1585" s="402" t="s">
        <v>2916</v>
      </c>
      <c r="B1585" s="403">
        <v>34146166</v>
      </c>
    </row>
    <row r="1586" spans="1:2" ht="15">
      <c r="A1586" s="402" t="s">
        <v>2949</v>
      </c>
      <c r="B1586" s="403">
        <v>52466757</v>
      </c>
    </row>
    <row r="1587" spans="1:2" ht="15">
      <c r="A1587" s="402" t="s">
        <v>2982</v>
      </c>
      <c r="B1587" s="403">
        <v>17793336.51</v>
      </c>
    </row>
    <row r="1588" spans="1:2" ht="15">
      <c r="A1588" s="402" t="s">
        <v>3015</v>
      </c>
      <c r="B1588" s="403">
        <v>37187891</v>
      </c>
    </row>
    <row r="1589" spans="1:2" ht="15">
      <c r="A1589" s="402" t="s">
        <v>3048</v>
      </c>
      <c r="B1589" s="403">
        <v>12000957</v>
      </c>
    </row>
    <row r="1590" spans="1:2" ht="15">
      <c r="A1590" s="402" t="s">
        <v>3081</v>
      </c>
      <c r="B1590" s="403">
        <v>23121809.08</v>
      </c>
    </row>
    <row r="1591" spans="1:2" ht="15">
      <c r="A1591" s="402" t="s">
        <v>3114</v>
      </c>
      <c r="B1591" s="403">
        <v>25435317.80999999</v>
      </c>
    </row>
    <row r="1592" spans="1:2" ht="15">
      <c r="A1592" s="402" t="s">
        <v>3147</v>
      </c>
      <c r="B1592" s="403">
        <v>59500242</v>
      </c>
    </row>
    <row r="1593" spans="1:2" ht="15">
      <c r="A1593" s="402" t="s">
        <v>3180</v>
      </c>
      <c r="B1593" s="403">
        <v>200666609.65</v>
      </c>
    </row>
    <row r="1594" spans="1:2" ht="15">
      <c r="A1594" s="402" t="s">
        <v>3213</v>
      </c>
      <c r="B1594" s="403">
        <v>1014969304.2099999</v>
      </c>
    </row>
    <row r="1595" spans="1:2" ht="15">
      <c r="A1595" s="402" t="s">
        <v>2488</v>
      </c>
      <c r="B1595" s="403">
        <v>787515.55</v>
      </c>
    </row>
    <row r="1596" spans="1:2" ht="15">
      <c r="A1596" s="402" t="s">
        <v>2521</v>
      </c>
      <c r="B1596" s="403">
        <v>1102687</v>
      </c>
    </row>
    <row r="1597" spans="1:2" ht="15">
      <c r="A1597" s="402" t="s">
        <v>2554</v>
      </c>
      <c r="B1597" s="403">
        <v>864829</v>
      </c>
    </row>
    <row r="1598" spans="1:2" ht="15">
      <c r="A1598" s="402" t="s">
        <v>2587</v>
      </c>
      <c r="B1598" s="403">
        <v>530260</v>
      </c>
    </row>
    <row r="1599" spans="1:2" ht="15">
      <c r="A1599" s="402" t="s">
        <v>2620</v>
      </c>
      <c r="B1599" s="403">
        <v>981557</v>
      </c>
    </row>
    <row r="1600" spans="1:2" ht="15">
      <c r="A1600" s="402" t="s">
        <v>2653</v>
      </c>
      <c r="B1600" s="403">
        <v>2106401</v>
      </c>
    </row>
    <row r="1601" spans="1:2" ht="15">
      <c r="A1601" s="402" t="s">
        <v>2686</v>
      </c>
      <c r="B1601" s="403">
        <v>993879</v>
      </c>
    </row>
    <row r="1602" spans="1:2" ht="15">
      <c r="A1602" s="402" t="s">
        <v>2719</v>
      </c>
      <c r="B1602" s="403">
        <v>862239</v>
      </c>
    </row>
    <row r="1603" spans="1:2" ht="15">
      <c r="A1603" s="402" t="s">
        <v>2752</v>
      </c>
      <c r="B1603" s="403">
        <v>1311083</v>
      </c>
    </row>
    <row r="1604" spans="1:2" ht="15">
      <c r="A1604" s="402" t="s">
        <v>2785</v>
      </c>
      <c r="B1604" s="403">
        <v>2420269.79</v>
      </c>
    </row>
    <row r="1605" spans="1:2" ht="15">
      <c r="A1605" s="402" t="s">
        <v>2818</v>
      </c>
      <c r="B1605" s="403">
        <v>3485625</v>
      </c>
    </row>
    <row r="1606" spans="1:2" ht="15">
      <c r="A1606" s="402" t="s">
        <v>2851</v>
      </c>
      <c r="B1606" s="403">
        <v>1638745.34</v>
      </c>
    </row>
    <row r="1607" spans="1:2" ht="15">
      <c r="A1607" s="402" t="s">
        <v>2884</v>
      </c>
      <c r="B1607" s="403">
        <v>1969857</v>
      </c>
    </row>
    <row r="1608" spans="1:2" ht="15">
      <c r="A1608" s="402" t="s">
        <v>2917</v>
      </c>
      <c r="B1608" s="403">
        <v>2083044</v>
      </c>
    </row>
    <row r="1609" spans="1:2" ht="15">
      <c r="A1609" s="402" t="s">
        <v>2950</v>
      </c>
      <c r="B1609" s="403">
        <v>2517695</v>
      </c>
    </row>
    <row r="1610" spans="1:2" ht="15">
      <c r="A1610" s="402" t="s">
        <v>2983</v>
      </c>
      <c r="B1610" s="403">
        <v>2054739</v>
      </c>
    </row>
    <row r="1611" spans="1:2" ht="15">
      <c r="A1611" s="402" t="s">
        <v>3016</v>
      </c>
      <c r="B1611" s="403">
        <v>2347360</v>
      </c>
    </row>
    <row r="1612" spans="1:2" ht="15">
      <c r="A1612" s="402" t="s">
        <v>3049</v>
      </c>
      <c r="B1612" s="403">
        <v>2496540</v>
      </c>
    </row>
    <row r="1613" spans="1:2" ht="15">
      <c r="A1613" s="402" t="s">
        <v>3082</v>
      </c>
      <c r="B1613" s="403">
        <v>1245187.93</v>
      </c>
    </row>
    <row r="1614" spans="1:2" ht="15">
      <c r="A1614" s="402" t="s">
        <v>3115</v>
      </c>
      <c r="B1614" s="403">
        <v>1005600.76</v>
      </c>
    </row>
    <row r="1615" spans="1:2" ht="15">
      <c r="A1615" s="402" t="s">
        <v>3148</v>
      </c>
      <c r="B1615" s="403">
        <v>4205501</v>
      </c>
    </row>
    <row r="1616" spans="1:2" ht="15">
      <c r="A1616" s="402" t="s">
        <v>3181</v>
      </c>
      <c r="B1616" s="403">
        <v>12712008</v>
      </c>
    </row>
    <row r="1617" spans="1:2" ht="15">
      <c r="A1617" s="402" t="s">
        <v>3214</v>
      </c>
      <c r="B1617" s="403">
        <v>49722623.370000005</v>
      </c>
    </row>
    <row r="1618" spans="1:2" ht="15">
      <c r="A1618" s="402" t="s">
        <v>2489</v>
      </c>
      <c r="B1618" s="403">
        <v>14896545.890000004</v>
      </c>
    </row>
    <row r="1619" spans="1:2" ht="15">
      <c r="A1619" s="402" t="s">
        <v>2522</v>
      </c>
      <c r="B1619" s="403">
        <v>42671423</v>
      </c>
    </row>
    <row r="1620" spans="1:2" ht="15">
      <c r="A1620" s="402" t="s">
        <v>2555</v>
      </c>
      <c r="B1620" s="403">
        <v>33716704.449999996</v>
      </c>
    </row>
    <row r="1621" spans="1:2" ht="15">
      <c r="A1621" s="402" t="s">
        <v>2588</v>
      </c>
      <c r="B1621" s="403">
        <v>28911662</v>
      </c>
    </row>
    <row r="1622" spans="1:2" ht="15">
      <c r="A1622" s="402" t="s">
        <v>2621</v>
      </c>
      <c r="B1622" s="403">
        <v>61456779</v>
      </c>
    </row>
    <row r="1623" spans="1:2" ht="15">
      <c r="A1623" s="402" t="s">
        <v>2654</v>
      </c>
      <c r="B1623" s="403">
        <v>45797392</v>
      </c>
    </row>
    <row r="1624" spans="1:2" ht="15">
      <c r="A1624" s="402" t="s">
        <v>2687</v>
      </c>
      <c r="B1624" s="403">
        <v>32201311</v>
      </c>
    </row>
    <row r="1625" spans="1:2" ht="15">
      <c r="A1625" s="402" t="s">
        <v>2720</v>
      </c>
      <c r="B1625" s="403">
        <v>20530607.490000002</v>
      </c>
    </row>
    <row r="1626" spans="1:2" ht="15">
      <c r="A1626" s="402" t="s">
        <v>2753</v>
      </c>
      <c r="B1626" s="403">
        <v>55764347.96</v>
      </c>
    </row>
    <row r="1627" spans="1:2" ht="15">
      <c r="A1627" s="402" t="s">
        <v>2786</v>
      </c>
      <c r="B1627" s="403">
        <v>50487262.94</v>
      </c>
    </row>
    <row r="1628" spans="1:2" ht="15">
      <c r="A1628" s="402" t="s">
        <v>2819</v>
      </c>
      <c r="B1628" s="403">
        <v>79531602</v>
      </c>
    </row>
    <row r="1629" spans="1:2" ht="15">
      <c r="A1629" s="402" t="s">
        <v>2852</v>
      </c>
      <c r="B1629" s="403">
        <v>43339776.24000001</v>
      </c>
    </row>
    <row r="1630" spans="1:2" ht="15">
      <c r="A1630" s="402" t="s">
        <v>2885</v>
      </c>
      <c r="B1630" s="403">
        <v>43344804.190000005</v>
      </c>
    </row>
    <row r="1631" spans="1:2" ht="15">
      <c r="A1631" s="402" t="s">
        <v>2918</v>
      </c>
      <c r="B1631" s="403">
        <v>34146166</v>
      </c>
    </row>
    <row r="1632" spans="1:2" ht="15">
      <c r="A1632" s="402" t="s">
        <v>2951</v>
      </c>
      <c r="B1632" s="403">
        <v>52466757</v>
      </c>
    </row>
    <row r="1633" spans="1:2" ht="15">
      <c r="A1633" s="402" t="s">
        <v>2984</v>
      </c>
      <c r="B1633" s="403">
        <v>17793336.51</v>
      </c>
    </row>
    <row r="1634" spans="1:2" ht="15">
      <c r="A1634" s="402" t="s">
        <v>3017</v>
      </c>
      <c r="B1634" s="403">
        <v>37187891</v>
      </c>
    </row>
    <row r="1635" spans="1:2" ht="15">
      <c r="A1635" s="402" t="s">
        <v>3050</v>
      </c>
      <c r="B1635" s="403">
        <v>12000957</v>
      </c>
    </row>
    <row r="1636" spans="1:2" ht="15">
      <c r="A1636" s="402" t="s">
        <v>3083</v>
      </c>
      <c r="B1636" s="403">
        <v>23121809.08</v>
      </c>
    </row>
    <row r="1637" spans="1:2" ht="15">
      <c r="A1637" s="402" t="s">
        <v>3116</v>
      </c>
      <c r="B1637" s="403">
        <v>25435317.80999999</v>
      </c>
    </row>
    <row r="1638" spans="1:2" ht="15">
      <c r="A1638" s="402" t="s">
        <v>3149</v>
      </c>
      <c r="B1638" s="403">
        <v>59500242</v>
      </c>
    </row>
    <row r="1639" spans="1:2" ht="15">
      <c r="A1639" s="402" t="s">
        <v>3182</v>
      </c>
      <c r="B1639" s="403">
        <v>200666609.65</v>
      </c>
    </row>
    <row r="1640" spans="1:2" ht="15">
      <c r="A1640" s="402" t="s">
        <v>3215</v>
      </c>
      <c r="B1640" s="403">
        <v>1014969304.2099999</v>
      </c>
    </row>
    <row r="1641" spans="1:2" ht="15">
      <c r="A1641" s="402" t="s">
        <v>2490</v>
      </c>
      <c r="B1641" s="403">
        <v>15982.99</v>
      </c>
    </row>
    <row r="1642" spans="1:2" ht="15">
      <c r="A1642" s="402" t="s">
        <v>2523</v>
      </c>
      <c r="B1642" s="403">
        <v>82223</v>
      </c>
    </row>
    <row r="1643" spans="1:2" ht="15">
      <c r="A1643" s="402" t="s">
        <v>2556</v>
      </c>
      <c r="B1643" s="403">
        <v>35730.42</v>
      </c>
    </row>
    <row r="1644" spans="1:2" ht="15">
      <c r="A1644" s="402" t="s">
        <v>2589</v>
      </c>
      <c r="B1644" s="403">
        <v>10865</v>
      </c>
    </row>
    <row r="1645" spans="1:2" ht="15">
      <c r="A1645" s="402" t="s">
        <v>2622</v>
      </c>
      <c r="B1645" s="403">
        <v>5238</v>
      </c>
    </row>
    <row r="1646" spans="1:2" ht="15">
      <c r="A1646" s="402" t="s">
        <v>2655</v>
      </c>
      <c r="B1646" s="403">
        <v>24118</v>
      </c>
    </row>
    <row r="1647" spans="1:2" ht="15">
      <c r="A1647" s="402" t="s">
        <v>2688</v>
      </c>
      <c r="B1647" s="403">
        <v>58463</v>
      </c>
    </row>
    <row r="1648" spans="1:2" ht="15">
      <c r="A1648" s="402" t="s">
        <v>2721</v>
      </c>
      <c r="B1648" s="403">
        <v>42263</v>
      </c>
    </row>
    <row r="1649" spans="1:2" ht="15">
      <c r="A1649" s="402" t="s">
        <v>2754</v>
      </c>
      <c r="B1649" s="403">
        <v>94633</v>
      </c>
    </row>
    <row r="1650" spans="1:2" ht="15">
      <c r="A1650" s="402" t="s">
        <v>2787</v>
      </c>
      <c r="B1650" s="403">
        <v>56001.21</v>
      </c>
    </row>
    <row r="1651" spans="1:2" ht="15">
      <c r="A1651" s="402" t="s">
        <v>2820</v>
      </c>
      <c r="B1651" s="403">
        <v>102375</v>
      </c>
    </row>
    <row r="1652" spans="1:2" ht="15">
      <c r="A1652" s="402" t="s">
        <v>2853</v>
      </c>
      <c r="B1652" s="403">
        <v>66378.04</v>
      </c>
    </row>
    <row r="1653" spans="1:2" ht="15">
      <c r="A1653" s="402" t="s">
        <v>2886</v>
      </c>
      <c r="B1653" s="403">
        <v>37750</v>
      </c>
    </row>
    <row r="1654" spans="1:2" ht="15">
      <c r="A1654" s="402" t="s">
        <v>2919</v>
      </c>
      <c r="B1654" s="403">
        <v>74947</v>
      </c>
    </row>
    <row r="1655" spans="1:2" ht="15">
      <c r="A1655" s="402" t="s">
        <v>2952</v>
      </c>
      <c r="B1655" s="403">
        <v>124512</v>
      </c>
    </row>
    <row r="1656" spans="1:2" ht="15">
      <c r="A1656" s="402" t="s">
        <v>2985</v>
      </c>
      <c r="B1656" s="403">
        <v>10711.635</v>
      </c>
    </row>
    <row r="1657" spans="1:2" ht="15">
      <c r="A1657" s="402" t="s">
        <v>3018</v>
      </c>
      <c r="B1657" s="403">
        <v>42828</v>
      </c>
    </row>
    <row r="1658" spans="1:2" ht="15">
      <c r="A1658" s="402" t="s">
        <v>3051</v>
      </c>
      <c r="B1658" s="403">
        <v>47685</v>
      </c>
    </row>
    <row r="1659" spans="1:2" ht="15">
      <c r="A1659" s="402" t="s">
        <v>3084</v>
      </c>
      <c r="B1659" s="403">
        <v>31780.64</v>
      </c>
    </row>
    <row r="1660" spans="1:2" ht="15">
      <c r="A1660" s="402" t="s">
        <v>3117</v>
      </c>
      <c r="B1660" s="403">
        <v>0</v>
      </c>
    </row>
    <row r="1661" spans="1:2" ht="15">
      <c r="A1661" s="402" t="s">
        <v>3150</v>
      </c>
      <c r="B1661" s="403">
        <v>0</v>
      </c>
    </row>
    <row r="1662" spans="1:2" ht="15">
      <c r="A1662" s="402" t="s">
        <v>3183</v>
      </c>
      <c r="B1662" s="403">
        <v>120462</v>
      </c>
    </row>
    <row r="1663" spans="1:2" ht="15">
      <c r="A1663" s="402" t="s">
        <v>3216</v>
      </c>
      <c r="B1663" s="403">
        <v>1084946.935</v>
      </c>
    </row>
    <row r="1664" spans="1:2" ht="15">
      <c r="A1664" s="402" t="s">
        <v>2491</v>
      </c>
      <c r="B1664" s="403">
        <v>63.12</v>
      </c>
    </row>
    <row r="1665" spans="1:2" ht="15">
      <c r="A1665" s="402" t="s">
        <v>2524</v>
      </c>
      <c r="B1665" s="403">
        <v>2949</v>
      </c>
    </row>
    <row r="1666" spans="1:2" ht="15">
      <c r="A1666" s="402" t="s">
        <v>2557</v>
      </c>
      <c r="B1666" s="403">
        <v>1253.06</v>
      </c>
    </row>
    <row r="1667" spans="1:2" ht="15">
      <c r="A1667" s="402" t="s">
        <v>2590</v>
      </c>
      <c r="B1667" s="403">
        <v>100</v>
      </c>
    </row>
    <row r="1668" spans="1:2" ht="15">
      <c r="A1668" s="402" t="s">
        <v>2623</v>
      </c>
      <c r="B1668" s="403">
        <v>0</v>
      </c>
    </row>
    <row r="1669" spans="1:2" ht="15">
      <c r="A1669" s="402" t="s">
        <v>2656</v>
      </c>
      <c r="B1669" s="403">
        <v>88</v>
      </c>
    </row>
    <row r="1670" spans="1:2" ht="15">
      <c r="A1670" s="402" t="s">
        <v>2689</v>
      </c>
      <c r="B1670" s="403">
        <v>0</v>
      </c>
    </row>
    <row r="1671" spans="1:2" ht="15">
      <c r="A1671" s="402" t="s">
        <v>2722</v>
      </c>
      <c r="B1671" s="403">
        <v>2990</v>
      </c>
    </row>
    <row r="1672" spans="1:2" ht="15">
      <c r="A1672" s="402" t="s">
        <v>2755</v>
      </c>
      <c r="B1672" s="403">
        <v>2462</v>
      </c>
    </row>
    <row r="1673" spans="1:2" ht="15">
      <c r="A1673" s="402" t="s">
        <v>2788</v>
      </c>
      <c r="B1673" s="403">
        <v>327.17</v>
      </c>
    </row>
    <row r="1674" spans="1:2" ht="15">
      <c r="A1674" s="402" t="s">
        <v>2821</v>
      </c>
      <c r="B1674" s="403">
        <v>3624</v>
      </c>
    </row>
    <row r="1675" spans="1:2" ht="15">
      <c r="A1675" s="402" t="s">
        <v>2854</v>
      </c>
      <c r="B1675" s="403">
        <v>1625.67</v>
      </c>
    </row>
    <row r="1676" spans="1:2" ht="15">
      <c r="A1676" s="402" t="s">
        <v>2887</v>
      </c>
      <c r="B1676" s="403">
        <v>0</v>
      </c>
    </row>
    <row r="1677" spans="1:2" ht="15">
      <c r="A1677" s="402" t="s">
        <v>2920</v>
      </c>
      <c r="B1677" s="403">
        <v>1013</v>
      </c>
    </row>
    <row r="1678" spans="1:2" ht="15">
      <c r="A1678" s="402" t="s">
        <v>2953</v>
      </c>
      <c r="B1678" s="403">
        <v>6732</v>
      </c>
    </row>
    <row r="1679" spans="1:2" ht="15">
      <c r="A1679" s="402" t="s">
        <v>2986</v>
      </c>
      <c r="B1679" s="403">
        <v>0</v>
      </c>
    </row>
    <row r="1680" spans="1:2" ht="15">
      <c r="A1680" s="402" t="s">
        <v>3019</v>
      </c>
      <c r="B1680" s="403">
        <v>3269</v>
      </c>
    </row>
    <row r="1681" spans="1:2" ht="15">
      <c r="A1681" s="402" t="s">
        <v>3052</v>
      </c>
      <c r="B1681" s="403">
        <v>467</v>
      </c>
    </row>
    <row r="1682" spans="1:2" ht="15">
      <c r="A1682" s="402" t="s">
        <v>3085</v>
      </c>
      <c r="B1682" s="403">
        <v>0</v>
      </c>
    </row>
    <row r="1683" spans="1:2" ht="15">
      <c r="A1683" s="402" t="s">
        <v>3118</v>
      </c>
      <c r="B1683" s="403">
        <v>0</v>
      </c>
    </row>
    <row r="1684" spans="1:2" ht="15">
      <c r="A1684" s="402" t="s">
        <v>3151</v>
      </c>
      <c r="B1684" s="403">
        <v>0</v>
      </c>
    </row>
    <row r="1685" spans="1:2" ht="15">
      <c r="A1685" s="402" t="s">
        <v>3184</v>
      </c>
      <c r="B1685" s="403">
        <v>413</v>
      </c>
    </row>
    <row r="1686" spans="1:2" ht="15">
      <c r="A1686" s="402" t="s">
        <v>3217</v>
      </c>
      <c r="B1686" s="403">
        <v>27376.02</v>
      </c>
    </row>
    <row r="1687" spans="1:2" ht="15">
      <c r="A1687" s="104" t="s">
        <v>2492</v>
      </c>
      <c r="B1687" s="410">
        <v>138400.21</v>
      </c>
    </row>
    <row r="1688" spans="1:2" ht="15">
      <c r="A1688" s="104" t="s">
        <v>2525</v>
      </c>
      <c r="B1688" s="410">
        <v>651809</v>
      </c>
    </row>
    <row r="1689" spans="1:2" ht="15">
      <c r="A1689" s="104" t="s">
        <v>2558</v>
      </c>
      <c r="B1689" s="410">
        <v>108979.27</v>
      </c>
    </row>
    <row r="1690" spans="1:2" ht="15">
      <c r="A1690" s="104" t="s">
        <v>2591</v>
      </c>
      <c r="B1690" s="410">
        <v>17196</v>
      </c>
    </row>
    <row r="1691" spans="1:2" ht="15">
      <c r="A1691" s="104" t="s">
        <v>2624</v>
      </c>
      <c r="B1691" s="410">
        <v>147452</v>
      </c>
    </row>
    <row r="1692" spans="1:2" ht="15">
      <c r="A1692" s="104" t="s">
        <v>2657</v>
      </c>
      <c r="B1692" s="410">
        <v>393312</v>
      </c>
    </row>
    <row r="1693" spans="1:2" ht="15">
      <c r="A1693" s="104" t="s">
        <v>2690</v>
      </c>
      <c r="B1693" s="410">
        <v>148909</v>
      </c>
    </row>
    <row r="1694" spans="1:2" ht="15">
      <c r="A1694" s="104" t="s">
        <v>2723</v>
      </c>
      <c r="B1694" s="410">
        <v>129677</v>
      </c>
    </row>
    <row r="1695" spans="1:2" ht="15">
      <c r="A1695" s="104" t="s">
        <v>2756</v>
      </c>
      <c r="B1695" s="410">
        <v>374489</v>
      </c>
    </row>
    <row r="1696" spans="1:2" ht="15">
      <c r="A1696" s="104" t="s">
        <v>2789</v>
      </c>
      <c r="B1696" s="410">
        <v>142894.76</v>
      </c>
    </row>
    <row r="1697" spans="1:2" ht="15">
      <c r="A1697" s="104" t="s">
        <v>2822</v>
      </c>
      <c r="B1697" s="410">
        <v>831601</v>
      </c>
    </row>
    <row r="1698" spans="1:2" ht="15">
      <c r="A1698" s="104" t="s">
        <v>2855</v>
      </c>
      <c r="B1698" s="410">
        <v>303807.97</v>
      </c>
    </row>
    <row r="1699" spans="1:2" ht="15">
      <c r="A1699" s="104" t="s">
        <v>2888</v>
      </c>
      <c r="B1699" s="410">
        <v>98163</v>
      </c>
    </row>
    <row r="1700" spans="1:2" ht="15">
      <c r="A1700" s="104" t="s">
        <v>2921</v>
      </c>
      <c r="B1700" s="410">
        <v>218595</v>
      </c>
    </row>
    <row r="1701" spans="1:2" ht="15">
      <c r="A1701" s="104" t="s">
        <v>2954</v>
      </c>
      <c r="B1701" s="410">
        <v>251746</v>
      </c>
    </row>
    <row r="1702" spans="1:2" ht="15">
      <c r="A1702" s="104" t="s">
        <v>2987</v>
      </c>
      <c r="B1702" s="410">
        <v>26627.076</v>
      </c>
    </row>
    <row r="1703" spans="1:2" ht="15">
      <c r="A1703" s="104" t="s">
        <v>3020</v>
      </c>
      <c r="B1703" s="410">
        <v>275559</v>
      </c>
    </row>
    <row r="1704" spans="1:2" ht="15">
      <c r="A1704" s="104" t="s">
        <v>3053</v>
      </c>
      <c r="B1704" s="410">
        <v>140745</v>
      </c>
    </row>
    <row r="1705" spans="1:2" ht="15">
      <c r="A1705" s="104" t="s">
        <v>3086</v>
      </c>
      <c r="B1705" s="410">
        <v>99135.41</v>
      </c>
    </row>
    <row r="1706" spans="1:2" ht="15">
      <c r="A1706" s="104" t="s">
        <v>3119</v>
      </c>
      <c r="B1706" s="410">
        <v>27779.562</v>
      </c>
    </row>
    <row r="1707" spans="1:2" ht="15">
      <c r="A1707" s="104" t="s">
        <v>3152</v>
      </c>
      <c r="B1707" s="410">
        <v>165994</v>
      </c>
    </row>
    <row r="1708" spans="1:2" ht="15">
      <c r="A1708" s="104" t="s">
        <v>3185</v>
      </c>
      <c r="B1708" s="410">
        <v>435555</v>
      </c>
    </row>
    <row r="1709" spans="1:2" ht="15">
      <c r="A1709" s="104" t="s">
        <v>3218</v>
      </c>
      <c r="B1709" s="410">
        <v>5128426.258</v>
      </c>
    </row>
    <row r="1710" spans="1:2" ht="15">
      <c r="A1710" s="104" t="s">
        <v>2493</v>
      </c>
      <c r="B1710" s="410">
        <v>0</v>
      </c>
    </row>
    <row r="1711" spans="1:2" ht="15">
      <c r="A1711" s="104" t="s">
        <v>2526</v>
      </c>
      <c r="B1711" s="410">
        <v>0</v>
      </c>
    </row>
    <row r="1712" spans="1:2" ht="15">
      <c r="A1712" s="104" t="s">
        <v>2559</v>
      </c>
      <c r="B1712" s="410">
        <v>0</v>
      </c>
    </row>
    <row r="1713" spans="1:2" ht="15">
      <c r="A1713" s="104" t="s">
        <v>2592</v>
      </c>
      <c r="B1713" s="410">
        <v>0</v>
      </c>
    </row>
    <row r="1714" spans="1:2" ht="15">
      <c r="A1714" s="104" t="s">
        <v>2625</v>
      </c>
      <c r="B1714" s="410">
        <v>0</v>
      </c>
    </row>
    <row r="1715" spans="1:2" ht="15">
      <c r="A1715" s="104" t="s">
        <v>2658</v>
      </c>
      <c r="B1715" s="410">
        <v>0</v>
      </c>
    </row>
    <row r="1716" spans="1:2" ht="15">
      <c r="A1716" s="104" t="s">
        <v>2691</v>
      </c>
      <c r="B1716" s="410">
        <v>0</v>
      </c>
    </row>
    <row r="1717" spans="1:2" ht="15">
      <c r="A1717" s="104" t="s">
        <v>2724</v>
      </c>
      <c r="B1717" s="410">
        <v>0</v>
      </c>
    </row>
    <row r="1718" spans="1:2" ht="15">
      <c r="A1718" s="104" t="s">
        <v>2757</v>
      </c>
      <c r="B1718" s="410">
        <v>0</v>
      </c>
    </row>
    <row r="1719" spans="1:2" ht="15">
      <c r="A1719" s="104" t="s">
        <v>2790</v>
      </c>
      <c r="B1719" s="410">
        <v>0</v>
      </c>
    </row>
    <row r="1720" spans="1:2" ht="15">
      <c r="A1720" s="104" t="s">
        <v>2823</v>
      </c>
      <c r="B1720" s="410">
        <v>0</v>
      </c>
    </row>
    <row r="1721" spans="1:2" ht="15">
      <c r="A1721" s="104" t="s">
        <v>2856</v>
      </c>
      <c r="B1721" s="410">
        <v>0</v>
      </c>
    </row>
    <row r="1722" spans="1:2" ht="15">
      <c r="A1722" s="104" t="s">
        <v>2889</v>
      </c>
      <c r="B1722" s="410">
        <v>0</v>
      </c>
    </row>
    <row r="1723" spans="1:2" ht="15">
      <c r="A1723" s="104" t="s">
        <v>2922</v>
      </c>
      <c r="B1723" s="410">
        <v>0</v>
      </c>
    </row>
    <row r="1724" spans="1:2" ht="15">
      <c r="A1724" s="104" t="s">
        <v>2955</v>
      </c>
      <c r="B1724" s="410">
        <v>0</v>
      </c>
    </row>
    <row r="1725" spans="1:2" ht="15">
      <c r="A1725" s="104" t="s">
        <v>2988</v>
      </c>
      <c r="B1725" s="410">
        <v>0</v>
      </c>
    </row>
    <row r="1726" spans="1:2" ht="15">
      <c r="A1726" s="104" t="s">
        <v>3021</v>
      </c>
      <c r="B1726" s="410">
        <v>0</v>
      </c>
    </row>
    <row r="1727" spans="1:2" ht="15">
      <c r="A1727" s="104" t="s">
        <v>3054</v>
      </c>
      <c r="B1727" s="410">
        <v>0</v>
      </c>
    </row>
    <row r="1728" spans="1:2" ht="15">
      <c r="A1728" s="104" t="s">
        <v>3087</v>
      </c>
      <c r="B1728" s="410">
        <v>0</v>
      </c>
    </row>
    <row r="1729" spans="1:2" ht="15">
      <c r="A1729" s="104" t="s">
        <v>3120</v>
      </c>
      <c r="B1729" s="410">
        <v>0</v>
      </c>
    </row>
    <row r="1730" spans="1:2" ht="15">
      <c r="A1730" s="104" t="s">
        <v>3153</v>
      </c>
      <c r="B1730" s="410">
        <v>0</v>
      </c>
    </row>
    <row r="1731" spans="1:2" ht="15">
      <c r="A1731" s="104" t="s">
        <v>3186</v>
      </c>
      <c r="B1731" s="410">
        <v>0</v>
      </c>
    </row>
    <row r="1732" spans="1:2" ht="15">
      <c r="A1732" s="104" t="s">
        <v>3219</v>
      </c>
      <c r="B1732" s="410">
        <v>0</v>
      </c>
    </row>
    <row r="1733" spans="1:2" ht="15">
      <c r="A1733" s="104" t="s">
        <v>2494</v>
      </c>
      <c r="B1733" s="410">
        <v>0</v>
      </c>
    </row>
    <row r="1734" spans="1:2" ht="15">
      <c r="A1734" s="104" t="s">
        <v>2527</v>
      </c>
      <c r="B1734" s="410">
        <v>0</v>
      </c>
    </row>
    <row r="1735" spans="1:2" ht="15">
      <c r="A1735" s="104" t="s">
        <v>2560</v>
      </c>
      <c r="B1735" s="410">
        <v>2119.22</v>
      </c>
    </row>
    <row r="1736" spans="1:2" ht="15">
      <c r="A1736" s="104" t="s">
        <v>2593</v>
      </c>
      <c r="B1736" s="410">
        <v>9300</v>
      </c>
    </row>
    <row r="1737" spans="1:2" ht="15">
      <c r="A1737" s="104" t="s">
        <v>2626</v>
      </c>
      <c r="B1737" s="410">
        <v>0</v>
      </c>
    </row>
    <row r="1738" spans="1:2" ht="15">
      <c r="A1738" s="104" t="s">
        <v>2659</v>
      </c>
      <c r="B1738" s="410">
        <v>0</v>
      </c>
    </row>
    <row r="1739" spans="1:2" ht="15">
      <c r="A1739" s="104" t="s">
        <v>2692</v>
      </c>
      <c r="B1739" s="410">
        <v>12491</v>
      </c>
    </row>
    <row r="1740" spans="1:2" ht="15">
      <c r="A1740" s="104" t="s">
        <v>2725</v>
      </c>
      <c r="B1740" s="410">
        <v>593</v>
      </c>
    </row>
    <row r="1741" spans="1:2" ht="15">
      <c r="A1741" s="104" t="s">
        <v>2758</v>
      </c>
      <c r="B1741" s="410">
        <v>0</v>
      </c>
    </row>
    <row r="1742" spans="1:2" ht="15">
      <c r="A1742" s="104" t="s">
        <v>2791</v>
      </c>
      <c r="B1742" s="410">
        <v>2909.27</v>
      </c>
    </row>
    <row r="1743" spans="1:2" ht="15">
      <c r="A1743" s="104" t="s">
        <v>2824</v>
      </c>
      <c r="B1743" s="410">
        <v>22480</v>
      </c>
    </row>
    <row r="1744" spans="1:2" ht="15">
      <c r="A1744" s="104" t="s">
        <v>2857</v>
      </c>
      <c r="B1744" s="410">
        <v>0</v>
      </c>
    </row>
    <row r="1745" spans="1:2" ht="15">
      <c r="A1745" s="104" t="s">
        <v>2890</v>
      </c>
      <c r="B1745" s="410">
        <v>0</v>
      </c>
    </row>
    <row r="1746" spans="1:2" ht="15">
      <c r="A1746" s="104" t="s">
        <v>2923</v>
      </c>
      <c r="B1746" s="410">
        <v>0</v>
      </c>
    </row>
    <row r="1747" spans="1:2" ht="15">
      <c r="A1747" s="104" t="s">
        <v>2956</v>
      </c>
      <c r="B1747" s="410">
        <v>0</v>
      </c>
    </row>
    <row r="1748" spans="1:2" ht="15">
      <c r="A1748" s="104" t="s">
        <v>2989</v>
      </c>
      <c r="B1748" s="410">
        <v>0</v>
      </c>
    </row>
    <row r="1749" spans="1:2" ht="15">
      <c r="A1749" s="104" t="s">
        <v>3022</v>
      </c>
      <c r="B1749" s="410">
        <v>422</v>
      </c>
    </row>
    <row r="1750" spans="1:2" ht="15">
      <c r="A1750" s="104" t="s">
        <v>3055</v>
      </c>
      <c r="B1750" s="410">
        <v>0</v>
      </c>
    </row>
    <row r="1751" spans="1:2" ht="15">
      <c r="A1751" s="104" t="s">
        <v>3088</v>
      </c>
      <c r="B1751" s="410">
        <v>923.22</v>
      </c>
    </row>
    <row r="1752" spans="1:2" ht="15">
      <c r="A1752" s="104" t="s">
        <v>3121</v>
      </c>
      <c r="B1752" s="410">
        <v>5051.26</v>
      </c>
    </row>
    <row r="1753" spans="1:2" ht="15">
      <c r="A1753" s="104" t="s">
        <v>3154</v>
      </c>
      <c r="B1753" s="410">
        <v>0</v>
      </c>
    </row>
    <row r="1754" spans="1:2" ht="15">
      <c r="A1754" s="104" t="s">
        <v>3187</v>
      </c>
      <c r="B1754" s="410">
        <v>30479</v>
      </c>
    </row>
    <row r="1755" spans="1:2" ht="15">
      <c r="A1755" s="104" t="s">
        <v>3220</v>
      </c>
      <c r="B1755" s="410">
        <v>86767.97</v>
      </c>
    </row>
    <row r="1756" spans="1:2" ht="15">
      <c r="A1756" s="104" t="s">
        <v>2495</v>
      </c>
      <c r="B1756" s="410">
        <v>0</v>
      </c>
    </row>
    <row r="1757" spans="1:2" ht="15">
      <c r="A1757" s="104" t="s">
        <v>2528</v>
      </c>
      <c r="B1757" s="410">
        <v>0</v>
      </c>
    </row>
    <row r="1758" spans="1:2" ht="15">
      <c r="A1758" s="104" t="s">
        <v>2561</v>
      </c>
      <c r="B1758" s="410">
        <v>0</v>
      </c>
    </row>
    <row r="1759" spans="1:2" ht="15">
      <c r="A1759" s="104" t="s">
        <v>2594</v>
      </c>
      <c r="B1759" s="410">
        <v>0</v>
      </c>
    </row>
    <row r="1760" spans="1:2" ht="15">
      <c r="A1760" s="104" t="s">
        <v>2627</v>
      </c>
      <c r="B1760" s="410">
        <v>0</v>
      </c>
    </row>
    <row r="1761" spans="1:2" ht="15">
      <c r="A1761" s="104" t="s">
        <v>2660</v>
      </c>
      <c r="B1761" s="410">
        <v>0</v>
      </c>
    </row>
    <row r="1762" spans="1:2" ht="15">
      <c r="A1762" s="104" t="s">
        <v>2693</v>
      </c>
      <c r="B1762" s="410">
        <v>0</v>
      </c>
    </row>
    <row r="1763" spans="1:2" ht="15">
      <c r="A1763" s="104" t="s">
        <v>2726</v>
      </c>
      <c r="B1763" s="410">
        <v>0</v>
      </c>
    </row>
    <row r="1764" spans="1:2" ht="15">
      <c r="A1764" s="104" t="s">
        <v>2759</v>
      </c>
      <c r="B1764" s="410">
        <v>0</v>
      </c>
    </row>
    <row r="1765" spans="1:2" ht="15">
      <c r="A1765" s="104" t="s">
        <v>2792</v>
      </c>
      <c r="B1765" s="410">
        <v>0</v>
      </c>
    </row>
    <row r="1766" spans="1:2" ht="15">
      <c r="A1766" s="104" t="s">
        <v>2825</v>
      </c>
      <c r="B1766" s="410">
        <v>0</v>
      </c>
    </row>
    <row r="1767" spans="1:2" ht="15">
      <c r="A1767" s="104" t="s">
        <v>2858</v>
      </c>
      <c r="B1767" s="410">
        <v>0</v>
      </c>
    </row>
    <row r="1768" spans="1:2" ht="15">
      <c r="A1768" s="104" t="s">
        <v>2891</v>
      </c>
      <c r="B1768" s="410">
        <v>0</v>
      </c>
    </row>
    <row r="1769" spans="1:2" ht="15">
      <c r="A1769" s="104" t="s">
        <v>2924</v>
      </c>
      <c r="B1769" s="410">
        <v>0</v>
      </c>
    </row>
    <row r="1770" spans="1:2" ht="15">
      <c r="A1770" s="104" t="s">
        <v>2957</v>
      </c>
      <c r="B1770" s="410">
        <v>0</v>
      </c>
    </row>
    <row r="1771" spans="1:2" ht="15">
      <c r="A1771" s="104" t="s">
        <v>2990</v>
      </c>
      <c r="B1771" s="410">
        <v>0</v>
      </c>
    </row>
    <row r="1772" spans="1:2" ht="15">
      <c r="A1772" s="104" t="s">
        <v>3023</v>
      </c>
      <c r="B1772" s="410">
        <v>0</v>
      </c>
    </row>
    <row r="1773" spans="1:2" ht="15">
      <c r="A1773" s="104" t="s">
        <v>3056</v>
      </c>
      <c r="B1773" s="410">
        <v>0</v>
      </c>
    </row>
    <row r="1774" spans="1:2" ht="15">
      <c r="A1774" s="104" t="s">
        <v>3089</v>
      </c>
      <c r="B1774" s="410">
        <v>0</v>
      </c>
    </row>
    <row r="1775" spans="1:2" ht="15">
      <c r="A1775" s="104" t="s">
        <v>3122</v>
      </c>
      <c r="B1775" s="410">
        <v>0</v>
      </c>
    </row>
    <row r="1776" spans="1:2" ht="15">
      <c r="A1776" s="104" t="s">
        <v>3155</v>
      </c>
      <c r="B1776" s="410">
        <v>0</v>
      </c>
    </row>
    <row r="1777" spans="1:2" ht="15">
      <c r="A1777" s="104" t="s">
        <v>3188</v>
      </c>
      <c r="B1777" s="410">
        <v>0</v>
      </c>
    </row>
    <row r="1778" spans="1:2" ht="15">
      <c r="A1778" s="104" t="s">
        <v>3221</v>
      </c>
      <c r="B1778" s="410">
        <v>0</v>
      </c>
    </row>
    <row r="1779" spans="1:2" ht="15">
      <c r="A1779" s="104" t="s">
        <v>2496</v>
      </c>
      <c r="B1779" s="410">
        <v>14742099.570000004</v>
      </c>
    </row>
    <row r="1780" spans="1:2" ht="15">
      <c r="A1780" s="104" t="s">
        <v>2529</v>
      </c>
      <c r="B1780" s="410">
        <v>41934442</v>
      </c>
    </row>
    <row r="1781" spans="1:2" ht="15">
      <c r="A1781" s="104" t="s">
        <v>2562</v>
      </c>
      <c r="B1781" s="410">
        <v>33568622.48</v>
      </c>
    </row>
    <row r="1782" spans="1:2" ht="15">
      <c r="A1782" s="104" t="s">
        <v>2595</v>
      </c>
      <c r="B1782" s="410">
        <v>28874201</v>
      </c>
    </row>
    <row r="1783" spans="1:2" ht="15">
      <c r="A1783" s="104" t="s">
        <v>2628</v>
      </c>
      <c r="B1783" s="410">
        <v>61304089</v>
      </c>
    </row>
    <row r="1784" spans="1:2" ht="15">
      <c r="A1784" s="104" t="s">
        <v>2661</v>
      </c>
      <c r="B1784" s="410">
        <v>45379874</v>
      </c>
    </row>
    <row r="1785" spans="1:2" ht="15">
      <c r="A1785" s="104" t="s">
        <v>2694</v>
      </c>
      <c r="B1785" s="410">
        <v>31981448</v>
      </c>
    </row>
    <row r="1786" spans="1:2" ht="15">
      <c r="A1786" s="104" t="s">
        <v>2727</v>
      </c>
      <c r="B1786" s="410">
        <v>20355084.490000002</v>
      </c>
    </row>
    <row r="1787" spans="1:2" ht="15">
      <c r="A1787" s="104" t="s">
        <v>2760</v>
      </c>
      <c r="B1787" s="410">
        <v>55292763.96</v>
      </c>
    </row>
    <row r="1788" spans="1:2" ht="15">
      <c r="A1788" s="104" t="s">
        <v>2793</v>
      </c>
      <c r="B1788" s="410">
        <v>50285130.53</v>
      </c>
    </row>
    <row r="1789" spans="1:2" ht="15">
      <c r="A1789" s="104" t="s">
        <v>2826</v>
      </c>
      <c r="B1789" s="410">
        <v>78571522</v>
      </c>
    </row>
    <row r="1790" spans="1:2" ht="15">
      <c r="A1790" s="104" t="s">
        <v>2859</v>
      </c>
      <c r="B1790" s="410">
        <v>42967964.56000001</v>
      </c>
    </row>
    <row r="1791" spans="1:2" ht="15">
      <c r="A1791" s="104" t="s">
        <v>2892</v>
      </c>
      <c r="B1791" s="410">
        <v>43208891.190000005</v>
      </c>
    </row>
    <row r="1792" spans="1:2" ht="15">
      <c r="A1792" s="104" t="s">
        <v>2925</v>
      </c>
      <c r="B1792" s="410">
        <v>33851611</v>
      </c>
    </row>
    <row r="1793" spans="1:2" ht="15">
      <c r="A1793" s="104" t="s">
        <v>2958</v>
      </c>
      <c r="B1793" s="410">
        <v>52083767</v>
      </c>
    </row>
    <row r="1794" spans="1:2" ht="15">
      <c r="A1794" s="104" t="s">
        <v>2991</v>
      </c>
      <c r="B1794" s="410">
        <v>17755997.799000002</v>
      </c>
    </row>
    <row r="1795" spans="1:2" ht="15">
      <c r="A1795" s="104" t="s">
        <v>3024</v>
      </c>
      <c r="B1795" s="410">
        <v>36865813</v>
      </c>
    </row>
    <row r="1796" spans="1:2" ht="15">
      <c r="A1796" s="104" t="s">
        <v>3057</v>
      </c>
      <c r="B1796" s="410">
        <v>11812060</v>
      </c>
    </row>
    <row r="1797" spans="1:2" ht="15">
      <c r="A1797" s="104" t="s">
        <v>3090</v>
      </c>
      <c r="B1797" s="410">
        <v>22989969.81</v>
      </c>
    </row>
    <row r="1798" spans="1:2" ht="15">
      <c r="A1798" s="104" t="s">
        <v>3123</v>
      </c>
      <c r="B1798" s="410">
        <v>25402486.98799999</v>
      </c>
    </row>
    <row r="1799" spans="1:2" ht="15">
      <c r="A1799" s="104" t="s">
        <v>3156</v>
      </c>
      <c r="B1799" s="410">
        <v>59334248</v>
      </c>
    </row>
    <row r="1800" spans="1:2" ht="15">
      <c r="A1800" s="104" t="s">
        <v>3189</v>
      </c>
      <c r="B1800" s="410">
        <v>200079700.65</v>
      </c>
    </row>
    <row r="1801" spans="1:2" ht="15">
      <c r="A1801" s="104" t="s">
        <v>3222</v>
      </c>
      <c r="B1801" s="410">
        <v>1008641787.027</v>
      </c>
    </row>
    <row r="1802" spans="1:2" ht="15">
      <c r="A1802" s="104" t="s">
        <v>2497</v>
      </c>
      <c r="B1802" s="410">
        <v>159376</v>
      </c>
    </row>
    <row r="1803" spans="1:2" ht="15">
      <c r="A1803" s="104" t="s">
        <v>2530</v>
      </c>
      <c r="B1803" s="410">
        <v>423976</v>
      </c>
    </row>
    <row r="1804" spans="1:2" ht="15">
      <c r="A1804" s="104" t="s">
        <v>2563</v>
      </c>
      <c r="B1804" s="410">
        <v>296444</v>
      </c>
    </row>
    <row r="1805" spans="1:2" ht="15">
      <c r="A1805" s="104" t="s">
        <v>2596</v>
      </c>
      <c r="B1805" s="410">
        <v>229896</v>
      </c>
    </row>
    <row r="1806" spans="1:2" ht="15">
      <c r="A1806" s="104" t="s">
        <v>2629</v>
      </c>
      <c r="B1806" s="410">
        <v>344777</v>
      </c>
    </row>
    <row r="1807" spans="1:2" ht="15">
      <c r="A1807" s="104" t="s">
        <v>2662</v>
      </c>
      <c r="B1807" s="410">
        <v>259337</v>
      </c>
    </row>
    <row r="1808" spans="1:2" ht="15">
      <c r="A1808" s="104" t="s">
        <v>2695</v>
      </c>
      <c r="B1808" s="410">
        <v>357376</v>
      </c>
    </row>
    <row r="1809" spans="1:2" ht="15">
      <c r="A1809" s="104" t="s">
        <v>2728</v>
      </c>
      <c r="B1809" s="410">
        <v>205783</v>
      </c>
    </row>
    <row r="1810" spans="1:2" ht="15">
      <c r="A1810" s="104" t="s">
        <v>2761</v>
      </c>
      <c r="B1810" s="410">
        <v>402110</v>
      </c>
    </row>
    <row r="1811" spans="1:2" ht="15">
      <c r="A1811" s="104" t="s">
        <v>2794</v>
      </c>
      <c r="B1811" s="410">
        <v>397108</v>
      </c>
    </row>
    <row r="1812" spans="1:2" ht="15">
      <c r="A1812" s="104" t="s">
        <v>2827</v>
      </c>
      <c r="B1812" s="410">
        <v>482554</v>
      </c>
    </row>
    <row r="1813" spans="1:2" ht="15">
      <c r="A1813" s="104" t="s">
        <v>2860</v>
      </c>
      <c r="B1813" s="410">
        <v>256853</v>
      </c>
    </row>
    <row r="1814" spans="1:2" ht="15">
      <c r="A1814" s="104" t="s">
        <v>2893</v>
      </c>
      <c r="B1814" s="410">
        <v>277901</v>
      </c>
    </row>
    <row r="1815" spans="1:2" ht="15">
      <c r="A1815" s="104" t="s">
        <v>2926</v>
      </c>
      <c r="B1815" s="410">
        <v>219882</v>
      </c>
    </row>
    <row r="1816" spans="1:2" ht="15">
      <c r="A1816" s="104" t="s">
        <v>2959</v>
      </c>
      <c r="B1816" s="410">
        <v>394367</v>
      </c>
    </row>
    <row r="1817" spans="1:2" ht="15">
      <c r="A1817" s="104" t="s">
        <v>2992</v>
      </c>
      <c r="B1817" s="410">
        <v>110393</v>
      </c>
    </row>
    <row r="1818" spans="1:2" ht="15">
      <c r="A1818" s="104" t="s">
        <v>3025</v>
      </c>
      <c r="B1818" s="410">
        <v>272872</v>
      </c>
    </row>
    <row r="1819" spans="1:2" ht="15">
      <c r="A1819" s="104" t="s">
        <v>3058</v>
      </c>
      <c r="B1819" s="410">
        <v>116118</v>
      </c>
    </row>
    <row r="1820" spans="1:2" ht="15">
      <c r="A1820" s="104" t="s">
        <v>3091</v>
      </c>
      <c r="B1820" s="410">
        <v>165234</v>
      </c>
    </row>
    <row r="1821" spans="1:2" ht="15">
      <c r="A1821" s="104" t="s">
        <v>3124</v>
      </c>
      <c r="B1821" s="410">
        <v>186473</v>
      </c>
    </row>
    <row r="1822" spans="1:2" ht="15">
      <c r="A1822" s="104" t="s">
        <v>3157</v>
      </c>
      <c r="B1822" s="410">
        <v>318236</v>
      </c>
    </row>
    <row r="1823" spans="1:2" ht="15">
      <c r="A1823" s="104" t="s">
        <v>3190</v>
      </c>
      <c r="B1823" s="410">
        <v>919283</v>
      </c>
    </row>
    <row r="1824" spans="1:2" ht="15">
      <c r="A1824" s="104" t="s">
        <v>3223</v>
      </c>
      <c r="B1824" s="410">
        <v>6796349</v>
      </c>
    </row>
    <row r="1825" spans="1:2" ht="15">
      <c r="A1825" s="104" t="s">
        <v>2498</v>
      </c>
      <c r="B1825" s="410">
        <v>-15321.15</v>
      </c>
    </row>
    <row r="1826" spans="1:2" ht="15">
      <c r="A1826" s="104" t="s">
        <v>2531</v>
      </c>
      <c r="B1826" s="410">
        <v>679771</v>
      </c>
    </row>
    <row r="1827" spans="1:2" ht="15">
      <c r="A1827" s="104" t="s">
        <v>2564</v>
      </c>
      <c r="B1827" s="410">
        <v>132425.6</v>
      </c>
    </row>
    <row r="1828" spans="1:2" ht="15">
      <c r="A1828" s="104" t="s">
        <v>2597</v>
      </c>
      <c r="B1828" s="410">
        <v>22149</v>
      </c>
    </row>
    <row r="1829" spans="1:2" ht="15">
      <c r="A1829" s="104" t="s">
        <v>2630</v>
      </c>
      <c r="B1829" s="410">
        <v>444000</v>
      </c>
    </row>
    <row r="1830" spans="1:2" ht="15">
      <c r="A1830" s="104" t="s">
        <v>2663</v>
      </c>
      <c r="B1830" s="410">
        <v>291743</v>
      </c>
    </row>
    <row r="1831" spans="1:2" ht="15">
      <c r="A1831" s="104" t="s">
        <v>2696</v>
      </c>
      <c r="B1831" s="410">
        <v>24988</v>
      </c>
    </row>
    <row r="1832" spans="1:2" ht="15">
      <c r="A1832" s="104" t="s">
        <v>2729</v>
      </c>
      <c r="B1832" s="410">
        <v>137313</v>
      </c>
    </row>
    <row r="1833" spans="1:2" ht="15">
      <c r="A1833" s="104" t="s">
        <v>2762</v>
      </c>
      <c r="B1833" s="410">
        <v>137383</v>
      </c>
    </row>
    <row r="1834" spans="1:2" ht="15">
      <c r="A1834" s="104" t="s">
        <v>2795</v>
      </c>
      <c r="B1834" s="410">
        <v>731202.95</v>
      </c>
    </row>
    <row r="1835" spans="1:2" ht="15">
      <c r="A1835" s="104" t="s">
        <v>2828</v>
      </c>
      <c r="B1835" s="410">
        <v>1319590</v>
      </c>
    </row>
    <row r="1836" spans="1:2" ht="15">
      <c r="A1836" s="104" t="s">
        <v>2861</v>
      </c>
      <c r="B1836" s="410">
        <v>56788.65</v>
      </c>
    </row>
    <row r="1837" spans="1:2" ht="15">
      <c r="A1837" s="104" t="s">
        <v>2894</v>
      </c>
      <c r="B1837" s="410">
        <v>566369</v>
      </c>
    </row>
    <row r="1838" spans="1:2" ht="15">
      <c r="A1838" s="104" t="s">
        <v>2927</v>
      </c>
      <c r="B1838" s="410">
        <v>396593</v>
      </c>
    </row>
    <row r="1839" spans="1:2" ht="15">
      <c r="A1839" s="104" t="s">
        <v>2960</v>
      </c>
      <c r="B1839" s="410">
        <v>293149</v>
      </c>
    </row>
    <row r="1840" spans="1:2" ht="15">
      <c r="A1840" s="104" t="s">
        <v>2993</v>
      </c>
      <c r="B1840" s="410">
        <v>202483</v>
      </c>
    </row>
    <row r="1841" spans="1:2" ht="15">
      <c r="A1841" s="104" t="s">
        <v>3026</v>
      </c>
      <c r="B1841" s="410">
        <v>308809</v>
      </c>
    </row>
    <row r="1842" spans="1:2" ht="15">
      <c r="A1842" s="104" t="s">
        <v>3059</v>
      </c>
      <c r="B1842" s="410">
        <v>178517</v>
      </c>
    </row>
    <row r="1843" spans="1:2" ht="15">
      <c r="A1843" s="104" t="s">
        <v>3092</v>
      </c>
      <c r="B1843" s="410">
        <v>68884.55</v>
      </c>
    </row>
    <row r="1844" spans="1:2" ht="15">
      <c r="A1844" s="104" t="s">
        <v>3125</v>
      </c>
      <c r="B1844" s="410">
        <v>151560.63</v>
      </c>
    </row>
    <row r="1845" spans="1:2" ht="15">
      <c r="A1845" s="104" t="s">
        <v>3158</v>
      </c>
      <c r="B1845" s="410">
        <v>1616211</v>
      </c>
    </row>
    <row r="1846" spans="1:2" ht="15">
      <c r="A1846" s="104" t="s">
        <v>3191</v>
      </c>
      <c r="B1846" s="410">
        <v>3868985</v>
      </c>
    </row>
    <row r="1847" spans="1:2" ht="15">
      <c r="A1847" s="104" t="s">
        <v>3224</v>
      </c>
      <c r="B1847" s="410">
        <v>11613594.23</v>
      </c>
    </row>
    <row r="1848" spans="1:2" ht="15">
      <c r="A1848" s="104" t="s">
        <v>2499</v>
      </c>
      <c r="B1848" s="410">
        <v>0</v>
      </c>
    </row>
    <row r="1849" spans="1:2" ht="15">
      <c r="A1849" s="104" t="s">
        <v>2532</v>
      </c>
      <c r="B1849" s="410">
        <v>0</v>
      </c>
    </row>
    <row r="1850" spans="1:2" ht="15">
      <c r="A1850" s="104" t="s">
        <v>2565</v>
      </c>
      <c r="B1850" s="410">
        <v>0</v>
      </c>
    </row>
    <row r="1851" spans="1:2" ht="15">
      <c r="A1851" s="104" t="s">
        <v>2598</v>
      </c>
      <c r="B1851" s="410">
        <v>0</v>
      </c>
    </row>
    <row r="1852" spans="1:2" ht="15">
      <c r="A1852" s="104" t="s">
        <v>2631</v>
      </c>
      <c r="B1852" s="410">
        <v>0</v>
      </c>
    </row>
    <row r="1853" spans="1:2" ht="15">
      <c r="A1853" s="104" t="s">
        <v>2664</v>
      </c>
      <c r="B1853" s="410">
        <v>0</v>
      </c>
    </row>
    <row r="1854" spans="1:2" ht="15">
      <c r="A1854" s="104" t="s">
        <v>2697</v>
      </c>
      <c r="B1854" s="410">
        <v>0</v>
      </c>
    </row>
    <row r="1855" spans="1:2" ht="15">
      <c r="A1855" s="104" t="s">
        <v>2730</v>
      </c>
      <c r="B1855" s="410">
        <v>0</v>
      </c>
    </row>
    <row r="1856" spans="1:2" ht="15">
      <c r="A1856" s="104" t="s">
        <v>2763</v>
      </c>
      <c r="B1856" s="410">
        <v>0</v>
      </c>
    </row>
    <row r="1857" spans="1:2" ht="15">
      <c r="A1857" s="104" t="s">
        <v>2796</v>
      </c>
      <c r="B1857" s="410">
        <v>0</v>
      </c>
    </row>
    <row r="1858" spans="1:2" ht="15">
      <c r="A1858" s="104" t="s">
        <v>2829</v>
      </c>
      <c r="B1858" s="410">
        <v>0</v>
      </c>
    </row>
    <row r="1859" spans="1:2" ht="15">
      <c r="A1859" s="104" t="s">
        <v>2862</v>
      </c>
      <c r="B1859" s="410">
        <v>0</v>
      </c>
    </row>
    <row r="1860" spans="1:2" ht="15">
      <c r="A1860" s="104" t="s">
        <v>2895</v>
      </c>
      <c r="B1860" s="410">
        <v>0</v>
      </c>
    </row>
    <row r="1861" spans="1:2" ht="15">
      <c r="A1861" s="104" t="s">
        <v>2928</v>
      </c>
      <c r="B1861" s="410">
        <v>0</v>
      </c>
    </row>
    <row r="1862" spans="1:2" ht="15">
      <c r="A1862" s="104" t="s">
        <v>2961</v>
      </c>
      <c r="B1862" s="410">
        <v>0</v>
      </c>
    </row>
    <row r="1863" spans="1:2" ht="15">
      <c r="A1863" s="104" t="s">
        <v>2994</v>
      </c>
      <c r="B1863" s="410">
        <v>0</v>
      </c>
    </row>
    <row r="1864" spans="1:2" ht="15">
      <c r="A1864" s="104" t="s">
        <v>3027</v>
      </c>
      <c r="B1864" s="410">
        <v>0</v>
      </c>
    </row>
    <row r="1865" spans="1:2" ht="15">
      <c r="A1865" s="104" t="s">
        <v>3060</v>
      </c>
      <c r="B1865" s="410">
        <v>0</v>
      </c>
    </row>
    <row r="1866" spans="1:2" ht="15">
      <c r="A1866" s="104" t="s">
        <v>3093</v>
      </c>
      <c r="B1866" s="410">
        <v>0</v>
      </c>
    </row>
    <row r="1867" spans="1:2" ht="15">
      <c r="A1867" s="104" t="s">
        <v>3126</v>
      </c>
      <c r="B1867" s="410">
        <v>0</v>
      </c>
    </row>
    <row r="1868" spans="1:2" ht="15">
      <c r="A1868" s="104" t="s">
        <v>3159</v>
      </c>
      <c r="B1868" s="410">
        <v>0</v>
      </c>
    </row>
    <row r="1869" spans="1:2" ht="15">
      <c r="A1869" s="104" t="s">
        <v>3192</v>
      </c>
      <c r="B1869" s="410">
        <v>0</v>
      </c>
    </row>
    <row r="1870" spans="1:2" ht="15">
      <c r="A1870" s="104" t="s">
        <v>3225</v>
      </c>
      <c r="B1870" s="410">
        <v>0</v>
      </c>
    </row>
    <row r="1871" spans="1:2" ht="15">
      <c r="A1871" s="104" t="s">
        <v>2500</v>
      </c>
      <c r="B1871" s="410">
        <v>14598044.720000004</v>
      </c>
    </row>
    <row r="1872" spans="1:2" ht="15">
      <c r="A1872" s="104" t="s">
        <v>2533</v>
      </c>
      <c r="B1872" s="410">
        <v>40830695</v>
      </c>
    </row>
    <row r="1873" spans="1:2" ht="15">
      <c r="A1873" s="104" t="s">
        <v>2566</v>
      </c>
      <c r="B1873" s="410">
        <v>33139752.879999995</v>
      </c>
    </row>
    <row r="1874" spans="1:2" ht="15">
      <c r="A1874" s="104" t="s">
        <v>2599</v>
      </c>
      <c r="B1874" s="410">
        <v>28622156</v>
      </c>
    </row>
    <row r="1875" spans="1:2" ht="15">
      <c r="A1875" s="104" t="s">
        <v>2632</v>
      </c>
      <c r="B1875" s="410">
        <v>60515312</v>
      </c>
    </row>
    <row r="1876" spans="1:2" ht="15">
      <c r="A1876" s="104" t="s">
        <v>2665</v>
      </c>
      <c r="B1876" s="410">
        <v>44828794</v>
      </c>
    </row>
    <row r="1877" spans="1:2" ht="15">
      <c r="A1877" s="104" t="s">
        <v>2698</v>
      </c>
      <c r="B1877" s="410">
        <v>31599084</v>
      </c>
    </row>
    <row r="1878" spans="1:2" ht="15">
      <c r="A1878" s="104" t="s">
        <v>2731</v>
      </c>
      <c r="B1878" s="410">
        <v>20011988.490000002</v>
      </c>
    </row>
    <row r="1879" spans="1:2" ht="15">
      <c r="A1879" s="104" t="s">
        <v>2764</v>
      </c>
      <c r="B1879" s="410">
        <v>54753270.96</v>
      </c>
    </row>
    <row r="1880" spans="1:2" ht="15">
      <c r="A1880" s="104" t="s">
        <v>2797</v>
      </c>
      <c r="B1880" s="410">
        <v>49156819.58</v>
      </c>
    </row>
    <row r="1881" spans="1:2" ht="15">
      <c r="A1881" s="104" t="s">
        <v>2830</v>
      </c>
      <c r="B1881" s="410">
        <v>76769378</v>
      </c>
    </row>
    <row r="1882" spans="1:2" ht="15">
      <c r="A1882" s="104" t="s">
        <v>2863</v>
      </c>
      <c r="B1882" s="410">
        <v>42654322.91000001</v>
      </c>
    </row>
    <row r="1883" spans="1:2" ht="15">
      <c r="A1883" s="104" t="s">
        <v>2896</v>
      </c>
      <c r="B1883" s="410">
        <v>42364621.190000005</v>
      </c>
    </row>
    <row r="1884" spans="1:2" ht="15">
      <c r="A1884" s="104" t="s">
        <v>2929</v>
      </c>
      <c r="B1884" s="410">
        <v>33235136</v>
      </c>
    </row>
    <row r="1885" spans="1:2" ht="15">
      <c r="A1885" s="104" t="s">
        <v>2962</v>
      </c>
      <c r="B1885" s="410">
        <v>51396251</v>
      </c>
    </row>
    <row r="1886" spans="1:2" ht="15">
      <c r="A1886" s="104" t="s">
        <v>2995</v>
      </c>
      <c r="B1886" s="410">
        <v>17443121.799000002</v>
      </c>
    </row>
    <row r="1887" spans="1:2" ht="15">
      <c r="A1887" s="104" t="s">
        <v>3028</v>
      </c>
      <c r="B1887" s="410">
        <v>36284132</v>
      </c>
    </row>
    <row r="1888" spans="1:2" ht="15">
      <c r="A1888" s="104" t="s">
        <v>3061</v>
      </c>
      <c r="B1888" s="410">
        <v>11517425</v>
      </c>
    </row>
    <row r="1889" spans="1:2" ht="15">
      <c r="A1889" s="104" t="s">
        <v>3094</v>
      </c>
      <c r="B1889" s="410">
        <v>22755851.259999998</v>
      </c>
    </row>
    <row r="1890" spans="1:2" ht="15">
      <c r="A1890" s="104" t="s">
        <v>3127</v>
      </c>
      <c r="B1890" s="410">
        <v>25064453.35799999</v>
      </c>
    </row>
    <row r="1891" spans="1:2" ht="15">
      <c r="A1891" s="104" t="s">
        <v>3160</v>
      </c>
      <c r="B1891" s="410">
        <v>57399801</v>
      </c>
    </row>
    <row r="1892" spans="1:2" ht="15">
      <c r="A1892" s="104" t="s">
        <v>3193</v>
      </c>
      <c r="B1892" s="410">
        <v>195291432.65</v>
      </c>
    </row>
    <row r="1893" spans="1:2" ht="15">
      <c r="A1893" s="104" t="s">
        <v>3226</v>
      </c>
      <c r="B1893" s="410">
        <v>990231843.797</v>
      </c>
    </row>
    <row r="1894" spans="1:2" ht="15">
      <c r="A1894" s="104" t="s">
        <v>2501</v>
      </c>
      <c r="B1894" s="410">
        <v>3221</v>
      </c>
    </row>
    <row r="1895" spans="1:2" ht="15">
      <c r="A1895" s="104" t="s">
        <v>2534</v>
      </c>
      <c r="B1895" s="410">
        <v>8380</v>
      </c>
    </row>
    <row r="1896" spans="1:2" ht="15">
      <c r="A1896" s="104" t="s">
        <v>2567</v>
      </c>
      <c r="B1896" s="410">
        <v>5613</v>
      </c>
    </row>
    <row r="1897" spans="1:2" ht="15">
      <c r="A1897" s="104" t="s">
        <v>2600</v>
      </c>
      <c r="B1897" s="410">
        <v>4339</v>
      </c>
    </row>
    <row r="1898" spans="1:2" ht="15">
      <c r="A1898" s="104" t="s">
        <v>2633</v>
      </c>
      <c r="B1898" s="410">
        <v>5488</v>
      </c>
    </row>
    <row r="1899" spans="1:2" ht="15">
      <c r="A1899" s="104" t="s">
        <v>2666</v>
      </c>
      <c r="B1899" s="410">
        <v>4352</v>
      </c>
    </row>
    <row r="1900" spans="1:2" ht="15">
      <c r="A1900" s="104" t="s">
        <v>2699</v>
      </c>
      <c r="B1900" s="410">
        <v>7241</v>
      </c>
    </row>
    <row r="1901" spans="1:2" ht="15">
      <c r="A1901" s="104" t="s">
        <v>2732</v>
      </c>
      <c r="B1901" s="410">
        <v>4018</v>
      </c>
    </row>
    <row r="1902" spans="1:2" ht="15">
      <c r="A1902" s="104" t="s">
        <v>2765</v>
      </c>
      <c r="B1902" s="410">
        <v>7379</v>
      </c>
    </row>
    <row r="1903" spans="1:2" ht="15">
      <c r="A1903" s="104" t="s">
        <v>2798</v>
      </c>
      <c r="B1903" s="410">
        <v>7360</v>
      </c>
    </row>
    <row r="1904" spans="1:2" ht="15">
      <c r="A1904" s="104" t="s">
        <v>2831</v>
      </c>
      <c r="B1904" s="410">
        <v>8112</v>
      </c>
    </row>
    <row r="1905" spans="1:2" ht="15">
      <c r="A1905" s="104" t="s">
        <v>2864</v>
      </c>
      <c r="B1905" s="410">
        <v>4284</v>
      </c>
    </row>
    <row r="1906" spans="1:2" ht="15">
      <c r="A1906" s="104" t="s">
        <v>2897</v>
      </c>
      <c r="B1906" s="410">
        <v>5262</v>
      </c>
    </row>
    <row r="1907" spans="1:2" ht="15">
      <c r="A1907" s="104" t="s">
        <v>2930</v>
      </c>
      <c r="B1907" s="410">
        <v>3734</v>
      </c>
    </row>
    <row r="1908" spans="1:2" ht="15">
      <c r="A1908" s="104" t="s">
        <v>2963</v>
      </c>
      <c r="B1908" s="410">
        <v>7173</v>
      </c>
    </row>
    <row r="1909" spans="1:2" ht="15">
      <c r="A1909" s="104" t="s">
        <v>2996</v>
      </c>
      <c r="B1909" s="410">
        <v>1890</v>
      </c>
    </row>
    <row r="1910" spans="1:2" ht="15">
      <c r="A1910" s="104" t="s">
        <v>3029</v>
      </c>
      <c r="B1910" s="410">
        <v>5039</v>
      </c>
    </row>
    <row r="1911" spans="1:2" ht="15">
      <c r="A1911" s="104" t="s">
        <v>3062</v>
      </c>
      <c r="B1911" s="410">
        <v>2241</v>
      </c>
    </row>
    <row r="1912" spans="1:2" ht="15">
      <c r="A1912" s="104" t="s">
        <v>3095</v>
      </c>
      <c r="B1912" s="410">
        <v>2949</v>
      </c>
    </row>
    <row r="1913" spans="1:2" ht="15">
      <c r="A1913" s="104" t="s">
        <v>3128</v>
      </c>
      <c r="B1913" s="410">
        <v>3362</v>
      </c>
    </row>
    <row r="1914" spans="1:2" ht="15">
      <c r="A1914" s="104" t="s">
        <v>3161</v>
      </c>
      <c r="B1914" s="410">
        <v>4830</v>
      </c>
    </row>
    <row r="1915" spans="1:2" ht="15">
      <c r="A1915" s="104" t="s">
        <v>3194</v>
      </c>
      <c r="B1915" s="410">
        <v>13237</v>
      </c>
    </row>
    <row r="1916" spans="1:2" ht="15">
      <c r="A1916" s="104" t="s">
        <v>3227</v>
      </c>
      <c r="B1916" s="410">
        <v>119504</v>
      </c>
    </row>
    <row r="1917" spans="1:2" ht="15">
      <c r="A1917" s="104" t="s">
        <v>2502</v>
      </c>
      <c r="B1917" s="410">
        <v>3413</v>
      </c>
    </row>
    <row r="1918" spans="1:2" ht="15">
      <c r="A1918" s="104" t="s">
        <v>2535</v>
      </c>
      <c r="B1918" s="410">
        <v>8699</v>
      </c>
    </row>
    <row r="1919" spans="1:2" ht="15">
      <c r="A1919" s="104" t="s">
        <v>2568</v>
      </c>
      <c r="B1919" s="410">
        <v>5746</v>
      </c>
    </row>
    <row r="1920" spans="1:2" ht="15">
      <c r="A1920" s="104" t="s">
        <v>2601</v>
      </c>
      <c r="B1920" s="410">
        <v>4361</v>
      </c>
    </row>
    <row r="1921" spans="1:2" ht="15">
      <c r="A1921" s="104" t="s">
        <v>2634</v>
      </c>
      <c r="B1921" s="410">
        <v>5571</v>
      </c>
    </row>
    <row r="1922" spans="1:2" ht="15">
      <c r="A1922" s="104" t="s">
        <v>2667</v>
      </c>
      <c r="B1922" s="410">
        <v>4386</v>
      </c>
    </row>
    <row r="1923" spans="1:2" ht="15">
      <c r="A1923" s="104" t="s">
        <v>2700</v>
      </c>
      <c r="B1923" s="410">
        <v>7320</v>
      </c>
    </row>
    <row r="1924" spans="1:2" ht="15">
      <c r="A1924" s="104" t="s">
        <v>2733</v>
      </c>
      <c r="B1924" s="410">
        <v>4117</v>
      </c>
    </row>
    <row r="1925" spans="1:2" ht="15">
      <c r="A1925" s="104" t="s">
        <v>2766</v>
      </c>
      <c r="B1925" s="410">
        <v>7534</v>
      </c>
    </row>
    <row r="1926" spans="1:2" ht="15">
      <c r="A1926" s="104" t="s">
        <v>2799</v>
      </c>
      <c r="B1926" s="410">
        <v>7499</v>
      </c>
    </row>
    <row r="1927" spans="1:2" ht="15">
      <c r="A1927" s="104" t="s">
        <v>2832</v>
      </c>
      <c r="B1927" s="410">
        <v>8135</v>
      </c>
    </row>
    <row r="1928" spans="1:2" ht="15">
      <c r="A1928" s="104" t="s">
        <v>2865</v>
      </c>
      <c r="B1928" s="410">
        <v>4342</v>
      </c>
    </row>
    <row r="1929" spans="1:2" ht="15">
      <c r="A1929" s="104" t="s">
        <v>2898</v>
      </c>
      <c r="B1929" s="410">
        <v>5303</v>
      </c>
    </row>
    <row r="1930" spans="1:2" ht="15">
      <c r="A1930" s="104" t="s">
        <v>2931</v>
      </c>
      <c r="B1930" s="410">
        <v>3733</v>
      </c>
    </row>
    <row r="1931" spans="1:2" ht="15">
      <c r="A1931" s="104" t="s">
        <v>2964</v>
      </c>
      <c r="B1931" s="410">
        <v>7218</v>
      </c>
    </row>
    <row r="1932" spans="1:2" ht="15">
      <c r="A1932" s="104" t="s">
        <v>2997</v>
      </c>
      <c r="B1932" s="410">
        <v>1904</v>
      </c>
    </row>
    <row r="1933" spans="1:2" ht="15">
      <c r="A1933" s="104" t="s">
        <v>3030</v>
      </c>
      <c r="B1933" s="410">
        <v>5095</v>
      </c>
    </row>
    <row r="1934" spans="1:2" ht="15">
      <c r="A1934" s="104" t="s">
        <v>3063</v>
      </c>
      <c r="B1934" s="410">
        <v>2273</v>
      </c>
    </row>
    <row r="1935" spans="1:2" ht="15">
      <c r="A1935" s="104" t="s">
        <v>3096</v>
      </c>
      <c r="B1935" s="410">
        <v>2972</v>
      </c>
    </row>
    <row r="1936" spans="1:2" ht="15">
      <c r="A1936" s="104" t="s">
        <v>3129</v>
      </c>
      <c r="B1936" s="410">
        <v>3436</v>
      </c>
    </row>
    <row r="1937" spans="1:2" ht="15">
      <c r="A1937" s="104" t="s">
        <v>3162</v>
      </c>
      <c r="B1937" s="410">
        <v>4854</v>
      </c>
    </row>
    <row r="1938" spans="1:2" ht="15">
      <c r="A1938" s="104" t="s">
        <v>3195</v>
      </c>
      <c r="B1938" s="410">
        <v>13351</v>
      </c>
    </row>
    <row r="1939" spans="1:2" ht="15">
      <c r="A1939" s="104" t="s">
        <v>3228</v>
      </c>
      <c r="B1939" s="410">
        <v>121262</v>
      </c>
    </row>
    <row r="1940" spans="1:2" ht="15">
      <c r="A1940" s="104" t="s">
        <v>2503</v>
      </c>
      <c r="B1940" s="410">
        <v>39107199</v>
      </c>
    </row>
    <row r="1941" spans="1:2" ht="15">
      <c r="A1941" s="104" t="s">
        <v>2536</v>
      </c>
      <c r="B1941" s="410">
        <v>112536448</v>
      </c>
    </row>
    <row r="1942" spans="1:2" ht="15">
      <c r="A1942" s="104" t="s">
        <v>2569</v>
      </c>
      <c r="B1942" s="410">
        <v>86845868</v>
      </c>
    </row>
    <row r="1943" spans="1:2" ht="15">
      <c r="A1943" s="104" t="s">
        <v>2602</v>
      </c>
      <c r="B1943" s="410">
        <v>67797508</v>
      </c>
    </row>
    <row r="1944" spans="1:2" ht="15">
      <c r="A1944" s="104" t="s">
        <v>2635</v>
      </c>
      <c r="B1944" s="410">
        <v>147915729</v>
      </c>
    </row>
    <row r="1945" spans="1:2" ht="15">
      <c r="A1945" s="104" t="s">
        <v>2668</v>
      </c>
      <c r="B1945" s="410">
        <v>101002914</v>
      </c>
    </row>
    <row r="1946" spans="1:2" ht="15">
      <c r="A1946" s="104" t="s">
        <v>2701</v>
      </c>
      <c r="B1946" s="410">
        <v>83480791</v>
      </c>
    </row>
    <row r="1947" spans="1:2" ht="15">
      <c r="A1947" s="104" t="s">
        <v>2734</v>
      </c>
      <c r="B1947" s="410">
        <v>55772188</v>
      </c>
    </row>
    <row r="1948" spans="1:2" ht="15">
      <c r="A1948" s="104" t="s">
        <v>2767</v>
      </c>
      <c r="B1948" s="410">
        <v>130531257</v>
      </c>
    </row>
    <row r="1949" spans="1:2" ht="15">
      <c r="A1949" s="104" t="s">
        <v>2800</v>
      </c>
      <c r="B1949" s="410">
        <v>120178149</v>
      </c>
    </row>
    <row r="1950" spans="1:2" ht="15">
      <c r="A1950" s="104" t="s">
        <v>2833</v>
      </c>
      <c r="B1950" s="410">
        <v>186796583</v>
      </c>
    </row>
    <row r="1951" spans="1:2" ht="15">
      <c r="A1951" s="104" t="s">
        <v>2866</v>
      </c>
      <c r="B1951" s="410">
        <v>101406814</v>
      </c>
    </row>
    <row r="1952" spans="1:2" ht="15">
      <c r="A1952" s="104" t="s">
        <v>2899</v>
      </c>
      <c r="B1952" s="410">
        <v>98716925</v>
      </c>
    </row>
    <row r="1953" spans="1:2" ht="15">
      <c r="A1953" s="104" t="s">
        <v>2932</v>
      </c>
      <c r="B1953" s="410">
        <v>83165053</v>
      </c>
    </row>
    <row r="1954" spans="1:2" ht="15">
      <c r="A1954" s="104" t="s">
        <v>2965</v>
      </c>
      <c r="B1954" s="410">
        <v>129484545</v>
      </c>
    </row>
    <row r="1955" spans="1:2" ht="15">
      <c r="A1955" s="104" t="s">
        <v>2998</v>
      </c>
      <c r="B1955" s="410">
        <v>42151295</v>
      </c>
    </row>
    <row r="1956" spans="1:2" ht="15">
      <c r="A1956" s="104" t="s">
        <v>3031</v>
      </c>
      <c r="B1956" s="410">
        <v>87334913</v>
      </c>
    </row>
    <row r="1957" spans="1:2" ht="15">
      <c r="A1957" s="104" t="s">
        <v>3064</v>
      </c>
      <c r="B1957" s="410">
        <v>31860017</v>
      </c>
    </row>
    <row r="1958" spans="1:2" ht="15">
      <c r="A1958" s="104" t="s">
        <v>3097</v>
      </c>
      <c r="B1958" s="410">
        <v>56902268</v>
      </c>
    </row>
    <row r="1959" spans="1:2" ht="15">
      <c r="A1959" s="104" t="s">
        <v>3130</v>
      </c>
      <c r="B1959" s="410">
        <v>62145272</v>
      </c>
    </row>
    <row r="1960" spans="1:2" ht="15">
      <c r="A1960" s="104" t="s">
        <v>3163</v>
      </c>
      <c r="B1960" s="410">
        <v>145871004</v>
      </c>
    </row>
    <row r="1961" spans="1:2" ht="15">
      <c r="A1961" s="104" t="s">
        <v>3196</v>
      </c>
      <c r="B1961" s="410">
        <v>458132100</v>
      </c>
    </row>
    <row r="1962" spans="1:2" ht="15">
      <c r="A1962" s="104" t="s">
        <v>3229</v>
      </c>
      <c r="B1962" s="410">
        <v>2429134840</v>
      </c>
    </row>
    <row r="1963" spans="1:2" ht="15">
      <c r="A1963" s="104" t="s">
        <v>2504</v>
      </c>
      <c r="B1963" s="410">
        <v>39915300</v>
      </c>
    </row>
    <row r="1964" spans="1:2" ht="15">
      <c r="A1964" s="104" t="s">
        <v>2537</v>
      </c>
      <c r="B1964" s="410">
        <v>112887953</v>
      </c>
    </row>
    <row r="1965" spans="1:2" ht="15">
      <c r="A1965" s="104" t="s">
        <v>2570</v>
      </c>
      <c r="B1965" s="410">
        <v>86885553</v>
      </c>
    </row>
    <row r="1966" spans="1:2" ht="15">
      <c r="A1966" s="104" t="s">
        <v>2603</v>
      </c>
      <c r="B1966" s="410">
        <v>70858691</v>
      </c>
    </row>
    <row r="1967" spans="1:2" ht="15">
      <c r="A1967" s="104" t="s">
        <v>2636</v>
      </c>
      <c r="B1967" s="410">
        <v>145837523</v>
      </c>
    </row>
    <row r="1968" spans="1:2" ht="15">
      <c r="A1968" s="104" t="s">
        <v>2669</v>
      </c>
      <c r="B1968" s="410">
        <v>103022373</v>
      </c>
    </row>
    <row r="1969" spans="1:2" ht="15">
      <c r="A1969" s="104" t="s">
        <v>2702</v>
      </c>
      <c r="B1969" s="410">
        <v>83770730</v>
      </c>
    </row>
    <row r="1970" spans="1:2" ht="15">
      <c r="A1970" s="104" t="s">
        <v>2735</v>
      </c>
      <c r="B1970" s="410">
        <v>55746669</v>
      </c>
    </row>
    <row r="1971" spans="1:2" ht="15">
      <c r="A1971" s="104" t="s">
        <v>2768</v>
      </c>
      <c r="B1971" s="410">
        <v>132210532</v>
      </c>
    </row>
    <row r="1972" spans="1:2" ht="15">
      <c r="A1972" s="104" t="s">
        <v>2801</v>
      </c>
      <c r="B1972" s="410">
        <v>120492173</v>
      </c>
    </row>
    <row r="1973" spans="1:2" ht="15">
      <c r="A1973" s="104" t="s">
        <v>2834</v>
      </c>
      <c r="B1973" s="410">
        <v>186507389</v>
      </c>
    </row>
    <row r="1974" spans="1:2" ht="15">
      <c r="A1974" s="104" t="s">
        <v>2867</v>
      </c>
      <c r="B1974" s="410">
        <v>100979979</v>
      </c>
    </row>
    <row r="1975" spans="1:2" ht="15">
      <c r="A1975" s="104" t="s">
        <v>2900</v>
      </c>
      <c r="B1975" s="410">
        <v>99333873</v>
      </c>
    </row>
    <row r="1976" spans="1:2" ht="15">
      <c r="A1976" s="104" t="s">
        <v>2933</v>
      </c>
      <c r="B1976" s="410">
        <v>81934277</v>
      </c>
    </row>
    <row r="1977" spans="1:2" ht="15">
      <c r="A1977" s="104" t="s">
        <v>2966</v>
      </c>
      <c r="B1977" s="410">
        <v>128883088</v>
      </c>
    </row>
    <row r="1978" spans="1:2" ht="15">
      <c r="A1978" s="104" t="s">
        <v>2999</v>
      </c>
      <c r="B1978" s="410">
        <v>41768735</v>
      </c>
    </row>
    <row r="1979" spans="1:2" ht="15">
      <c r="A1979" s="104" t="s">
        <v>3032</v>
      </c>
      <c r="B1979" s="410">
        <v>87580583</v>
      </c>
    </row>
    <row r="1980" spans="1:2" ht="15">
      <c r="A1980" s="104" t="s">
        <v>3065</v>
      </c>
      <c r="B1980" s="410">
        <v>31878637</v>
      </c>
    </row>
    <row r="1981" spans="1:2" ht="15">
      <c r="A1981" s="104" t="s">
        <v>3098</v>
      </c>
      <c r="B1981" s="410">
        <v>56746306</v>
      </c>
    </row>
    <row r="1982" spans="1:2" ht="15">
      <c r="A1982" s="104" t="s">
        <v>3131</v>
      </c>
      <c r="B1982" s="410">
        <v>61980991</v>
      </c>
    </row>
    <row r="1983" spans="1:2" ht="15">
      <c r="A1983" s="104" t="s">
        <v>3164</v>
      </c>
      <c r="B1983" s="410">
        <v>144460983</v>
      </c>
    </row>
    <row r="1984" spans="1:2" ht="15">
      <c r="A1984" s="104" t="s">
        <v>3197</v>
      </c>
      <c r="B1984" s="410">
        <v>460510372</v>
      </c>
    </row>
    <row r="1985" spans="1:2" ht="15">
      <c r="A1985" s="104" t="s">
        <v>3230</v>
      </c>
      <c r="B1985" s="410">
        <v>2434192710</v>
      </c>
    </row>
    <row r="1986" spans="1:2" ht="15">
      <c r="A1986" s="104" t="s">
        <v>1943</v>
      </c>
      <c r="B1986" s="410">
        <v>3383</v>
      </c>
    </row>
    <row r="1987" spans="1:2" ht="15">
      <c r="A1987" s="104" t="s">
        <v>1944</v>
      </c>
      <c r="B1987" s="410">
        <v>8605</v>
      </c>
    </row>
    <row r="1988" spans="1:2" ht="15">
      <c r="A1988" s="104" t="s">
        <v>1945</v>
      </c>
      <c r="B1988" s="410">
        <v>5711</v>
      </c>
    </row>
    <row r="1989" spans="1:2" ht="15">
      <c r="A1989" s="104" t="s">
        <v>1946</v>
      </c>
      <c r="B1989" s="410">
        <v>4350</v>
      </c>
    </row>
    <row r="1990" spans="1:2" ht="15">
      <c r="A1990" s="104" t="s">
        <v>1947</v>
      </c>
      <c r="B1990" s="410">
        <v>5549</v>
      </c>
    </row>
    <row r="1991" spans="1:2" ht="15">
      <c r="A1991" s="104" t="s">
        <v>1948</v>
      </c>
      <c r="B1991" s="410">
        <v>4381</v>
      </c>
    </row>
    <row r="1992" spans="1:2" ht="15">
      <c r="A1992" s="104" t="s">
        <v>1949</v>
      </c>
      <c r="B1992" s="410">
        <v>7297</v>
      </c>
    </row>
    <row r="1993" spans="1:2" ht="15">
      <c r="A1993" s="104" t="s">
        <v>1950</v>
      </c>
      <c r="B1993" s="410">
        <v>4100</v>
      </c>
    </row>
    <row r="1994" spans="1:2" ht="15">
      <c r="A1994" s="104" t="s">
        <v>1951</v>
      </c>
      <c r="B1994" s="410">
        <v>7503</v>
      </c>
    </row>
    <row r="1995" spans="1:2" ht="15">
      <c r="A1995" s="104" t="s">
        <v>1952</v>
      </c>
      <c r="B1995" s="410">
        <v>7491</v>
      </c>
    </row>
    <row r="1996" spans="1:2" ht="15">
      <c r="A1996" s="104" t="s">
        <v>1953</v>
      </c>
      <c r="B1996" s="410">
        <v>8145</v>
      </c>
    </row>
    <row r="1997" spans="1:2" ht="15">
      <c r="A1997" s="104" t="s">
        <v>1954</v>
      </c>
      <c r="B1997" s="410">
        <v>4320</v>
      </c>
    </row>
    <row r="1998" spans="1:2" ht="15">
      <c r="A1998" s="104" t="s">
        <v>1955</v>
      </c>
      <c r="B1998" s="410">
        <v>5277</v>
      </c>
    </row>
    <row r="1999" spans="1:2" ht="15">
      <c r="A1999" s="104" t="s">
        <v>1956</v>
      </c>
      <c r="B1999" s="410">
        <v>3731</v>
      </c>
    </row>
    <row r="2000" spans="1:2" ht="15">
      <c r="A2000" s="104" t="s">
        <v>1957</v>
      </c>
      <c r="B2000" s="410">
        <v>7214</v>
      </c>
    </row>
    <row r="2001" spans="1:2" ht="15">
      <c r="A2001" s="104" t="s">
        <v>1958</v>
      </c>
      <c r="B2001" s="410">
        <v>1903</v>
      </c>
    </row>
    <row r="2002" spans="1:2" ht="15">
      <c r="A2002" s="104" t="s">
        <v>1959</v>
      </c>
      <c r="B2002" s="410">
        <v>5093</v>
      </c>
    </row>
    <row r="2003" spans="1:2" ht="15">
      <c r="A2003" s="104" t="s">
        <v>1960</v>
      </c>
      <c r="B2003" s="410">
        <v>2274</v>
      </c>
    </row>
    <row r="2004" spans="1:2" ht="15">
      <c r="A2004" s="104" t="s">
        <v>1961</v>
      </c>
      <c r="B2004" s="410">
        <v>2968</v>
      </c>
    </row>
    <row r="2005" spans="1:2" ht="15">
      <c r="A2005" s="104" t="s">
        <v>1962</v>
      </c>
      <c r="B2005" s="410">
        <v>3401</v>
      </c>
    </row>
    <row r="2006" spans="1:2" ht="15">
      <c r="A2006" s="104" t="s">
        <v>1963</v>
      </c>
      <c r="B2006" s="410">
        <v>4844</v>
      </c>
    </row>
    <row r="2007" spans="1:2" ht="15">
      <c r="A2007" s="104" t="s">
        <v>1964</v>
      </c>
      <c r="B2007" s="410">
        <v>13333</v>
      </c>
    </row>
    <row r="2008" spans="1:2" ht="15">
      <c r="A2008" s="104" t="s">
        <v>1965</v>
      </c>
      <c r="B2008" s="410">
        <v>120873</v>
      </c>
    </row>
    <row r="2009" spans="1:2" ht="15">
      <c r="A2009" s="104" t="s">
        <v>1966</v>
      </c>
      <c r="B2009" s="410">
        <v>39441720</v>
      </c>
    </row>
    <row r="2010" spans="1:2" ht="15">
      <c r="A2010" s="104" t="s">
        <v>1967</v>
      </c>
      <c r="B2010" s="410">
        <v>112661938</v>
      </c>
    </row>
    <row r="2011" spans="1:2" ht="15">
      <c r="A2011" s="104" t="s">
        <v>1968</v>
      </c>
      <c r="B2011" s="410">
        <v>86778703</v>
      </c>
    </row>
    <row r="2012" spans="1:2" ht="15">
      <c r="A2012" s="104" t="s">
        <v>1969</v>
      </c>
      <c r="B2012" s="410">
        <v>70599431</v>
      </c>
    </row>
    <row r="2013" spans="1:2" ht="15">
      <c r="A2013" s="104" t="s">
        <v>1970</v>
      </c>
      <c r="B2013" s="410">
        <v>146069408</v>
      </c>
    </row>
    <row r="2014" spans="1:2" ht="15">
      <c r="A2014" s="104" t="s">
        <v>1971</v>
      </c>
      <c r="B2014" s="410">
        <v>102905588</v>
      </c>
    </row>
    <row r="2015" spans="1:2" ht="15">
      <c r="A2015" s="104" t="s">
        <v>1972</v>
      </c>
      <c r="B2015" s="410">
        <v>83342305</v>
      </c>
    </row>
    <row r="2016" spans="1:2" ht="15">
      <c r="A2016" s="104" t="s">
        <v>1973</v>
      </c>
      <c r="B2016" s="410">
        <v>55754694</v>
      </c>
    </row>
    <row r="2017" spans="1:2" ht="15">
      <c r="A2017" s="104" t="s">
        <v>1974</v>
      </c>
      <c r="B2017" s="410">
        <v>132089321</v>
      </c>
    </row>
    <row r="2018" spans="1:2" ht="15">
      <c r="A2018" s="104" t="s">
        <v>1975</v>
      </c>
      <c r="B2018" s="410">
        <v>120416923</v>
      </c>
    </row>
    <row r="2019" spans="1:2" ht="15">
      <c r="A2019" s="104" t="s">
        <v>1976</v>
      </c>
      <c r="B2019" s="410">
        <v>186669340</v>
      </c>
    </row>
    <row r="2020" spans="1:2" ht="15">
      <c r="A2020" s="104" t="s">
        <v>1977</v>
      </c>
      <c r="B2020" s="410">
        <v>101216889</v>
      </c>
    </row>
    <row r="2021" spans="1:2" ht="15">
      <c r="A2021" s="104" t="s">
        <v>1978</v>
      </c>
      <c r="B2021" s="410">
        <v>99239288</v>
      </c>
    </row>
    <row r="2022" spans="1:2" ht="15">
      <c r="A2022" s="104" t="s">
        <v>1979</v>
      </c>
      <c r="B2022" s="410">
        <v>83057552</v>
      </c>
    </row>
    <row r="2023" spans="1:2" ht="15">
      <c r="A2023" s="104" t="s">
        <v>1980</v>
      </c>
      <c r="B2023" s="410">
        <v>128722108</v>
      </c>
    </row>
    <row r="2024" spans="1:2" ht="15">
      <c r="A2024" s="104" t="s">
        <v>1981</v>
      </c>
      <c r="B2024" s="410">
        <v>41761085</v>
      </c>
    </row>
    <row r="2025" spans="1:2" ht="15">
      <c r="A2025" s="104" t="s">
        <v>1982</v>
      </c>
      <c r="B2025" s="410">
        <v>87586673</v>
      </c>
    </row>
    <row r="2026" spans="1:2" ht="15">
      <c r="A2026" s="104" t="s">
        <v>1983</v>
      </c>
      <c r="B2026" s="410">
        <v>31994537</v>
      </c>
    </row>
    <row r="2027" spans="1:2" ht="15">
      <c r="A2027" s="104" t="s">
        <v>1984</v>
      </c>
      <c r="B2027" s="410">
        <v>56802531</v>
      </c>
    </row>
    <row r="2028" spans="1:2" ht="15">
      <c r="A2028" s="104" t="s">
        <v>1985</v>
      </c>
      <c r="B2028" s="410">
        <v>61901701</v>
      </c>
    </row>
    <row r="2029" spans="1:2" ht="15">
      <c r="A2029" s="104" t="s">
        <v>1986</v>
      </c>
      <c r="B2029" s="410">
        <v>144860538</v>
      </c>
    </row>
    <row r="2030" spans="1:2" ht="15">
      <c r="A2030" s="104" t="s">
        <v>1987</v>
      </c>
      <c r="B2030" s="410">
        <v>460986682</v>
      </c>
    </row>
    <row r="2031" spans="1:2" ht="15">
      <c r="A2031" s="104" t="s">
        <v>1988</v>
      </c>
      <c r="B2031" s="410">
        <v>2434858955</v>
      </c>
    </row>
    <row r="2032" spans="1:2" ht="15">
      <c r="A2032" s="104" t="s">
        <v>1989</v>
      </c>
      <c r="B2032" s="410">
        <v>21101320</v>
      </c>
    </row>
    <row r="2033" spans="1:2" ht="15">
      <c r="A2033" s="104" t="s">
        <v>1990</v>
      </c>
      <c r="B2033" s="410">
        <v>60274137</v>
      </c>
    </row>
    <row r="2034" spans="1:2" ht="15">
      <c r="A2034" s="104" t="s">
        <v>1991</v>
      </c>
      <c r="B2034" s="410">
        <v>46426606</v>
      </c>
    </row>
    <row r="2035" spans="1:2" ht="15">
      <c r="A2035" s="104" t="s">
        <v>1992</v>
      </c>
      <c r="B2035" s="410">
        <v>37770696</v>
      </c>
    </row>
    <row r="2036" spans="1:2" ht="15">
      <c r="A2036" s="104" t="s">
        <v>1993</v>
      </c>
      <c r="B2036" s="410">
        <v>78147133</v>
      </c>
    </row>
    <row r="2037" spans="1:2" ht="15">
      <c r="A2037" s="104" t="s">
        <v>1994</v>
      </c>
      <c r="B2037" s="410">
        <v>55054490</v>
      </c>
    </row>
    <row r="2038" spans="1:2" ht="15">
      <c r="A2038" s="104" t="s">
        <v>1995</v>
      </c>
      <c r="B2038" s="410">
        <v>44588133</v>
      </c>
    </row>
    <row r="2039" spans="1:2" ht="15">
      <c r="A2039" s="104" t="s">
        <v>1996</v>
      </c>
      <c r="B2039" s="410">
        <v>29828761</v>
      </c>
    </row>
    <row r="2040" spans="1:2" ht="15">
      <c r="A2040" s="104" t="s">
        <v>1997</v>
      </c>
      <c r="B2040" s="410">
        <v>70667787</v>
      </c>
    </row>
    <row r="2041" spans="1:2" ht="15">
      <c r="A2041" s="104" t="s">
        <v>1998</v>
      </c>
      <c r="B2041" s="410">
        <v>64423054</v>
      </c>
    </row>
    <row r="2042" spans="1:2" ht="15">
      <c r="A2042" s="104" t="s">
        <v>1999</v>
      </c>
      <c r="B2042" s="410">
        <v>99868097</v>
      </c>
    </row>
    <row r="2043" spans="1:2" ht="15">
      <c r="A2043" s="104" t="s">
        <v>2000</v>
      </c>
      <c r="B2043" s="410">
        <v>54151036</v>
      </c>
    </row>
    <row r="2044" spans="1:2" ht="15">
      <c r="A2044" s="104" t="s">
        <v>2001</v>
      </c>
      <c r="B2044" s="410">
        <v>53093019</v>
      </c>
    </row>
    <row r="2045" spans="1:2" ht="15">
      <c r="A2045" s="104" t="s">
        <v>2002</v>
      </c>
      <c r="B2045" s="410">
        <v>44435790</v>
      </c>
    </row>
    <row r="2046" spans="1:2" ht="15">
      <c r="A2046" s="104" t="s">
        <v>2003</v>
      </c>
      <c r="B2046" s="410">
        <v>68866328</v>
      </c>
    </row>
    <row r="2047" spans="1:2" ht="15">
      <c r="A2047" s="104" t="s">
        <v>2004</v>
      </c>
      <c r="B2047" s="410">
        <v>22342180</v>
      </c>
    </row>
    <row r="2048" spans="1:2" ht="15">
      <c r="A2048" s="104" t="s">
        <v>2005</v>
      </c>
      <c r="B2048" s="410">
        <v>46858870</v>
      </c>
    </row>
    <row r="2049" spans="1:2" ht="15">
      <c r="A2049" s="104" t="s">
        <v>2006</v>
      </c>
      <c r="B2049" s="410">
        <v>17117077</v>
      </c>
    </row>
    <row r="2050" spans="1:2" ht="15">
      <c r="A2050" s="104" t="s">
        <v>2007</v>
      </c>
      <c r="B2050" s="410">
        <v>30389354</v>
      </c>
    </row>
    <row r="2051" spans="1:2" ht="15">
      <c r="A2051" s="104" t="s">
        <v>2008</v>
      </c>
      <c r="B2051" s="410">
        <v>33117410</v>
      </c>
    </row>
    <row r="2052" spans="1:2" ht="15">
      <c r="A2052" s="104" t="s">
        <v>2009</v>
      </c>
      <c r="B2052" s="410">
        <v>77500388</v>
      </c>
    </row>
    <row r="2053" spans="1:2" ht="15">
      <c r="A2053" s="104" t="s">
        <v>2010</v>
      </c>
      <c r="B2053" s="410">
        <v>246627875</v>
      </c>
    </row>
    <row r="2054" spans="1:2" ht="15">
      <c r="A2054" s="104" t="s">
        <v>2011</v>
      </c>
      <c r="B2054" s="410">
        <v>1302649541</v>
      </c>
    </row>
    <row r="2055" spans="1:2" ht="15">
      <c r="A2055" s="104" t="s">
        <v>2012</v>
      </c>
      <c r="B2055" s="410">
        <v>-818877.42</v>
      </c>
    </row>
    <row r="2056" spans="1:2" ht="15">
      <c r="A2056" s="104" t="s">
        <v>2013</v>
      </c>
      <c r="B2056" s="410">
        <v>-3695895</v>
      </c>
    </row>
    <row r="2057" spans="1:2" ht="15">
      <c r="A2057" s="104" t="s">
        <v>2014</v>
      </c>
      <c r="B2057" s="410">
        <v>-2126244.08</v>
      </c>
    </row>
    <row r="2058" spans="1:2" ht="15">
      <c r="A2058" s="104" t="s">
        <v>2015</v>
      </c>
      <c r="B2058" s="410">
        <v>-1259923</v>
      </c>
    </row>
    <row r="2059" spans="1:2" ht="15">
      <c r="A2059" s="104" t="s">
        <v>2016</v>
      </c>
      <c r="B2059" s="410">
        <v>-1975508.9</v>
      </c>
    </row>
    <row r="2060" spans="1:2" ht="15">
      <c r="A2060" s="104" t="s">
        <v>2017</v>
      </c>
      <c r="B2060" s="410">
        <v>-2082071</v>
      </c>
    </row>
    <row r="2061" spans="1:2" ht="15">
      <c r="A2061" s="104" t="s">
        <v>2018</v>
      </c>
      <c r="B2061" s="410">
        <v>-2498321</v>
      </c>
    </row>
    <row r="2062" spans="1:2" ht="15">
      <c r="A2062" s="104" t="s">
        <v>2019</v>
      </c>
      <c r="B2062" s="410">
        <v>-3117366</v>
      </c>
    </row>
    <row r="2063" spans="1:2" ht="15">
      <c r="A2063" s="104" t="s">
        <v>2020</v>
      </c>
      <c r="B2063" s="410">
        <v>-1760971</v>
      </c>
    </row>
    <row r="2064" spans="1:2" ht="15">
      <c r="A2064" s="104" t="s">
        <v>2021</v>
      </c>
      <c r="B2064" s="410">
        <v>-2369632</v>
      </c>
    </row>
    <row r="2065" spans="1:2" ht="15">
      <c r="A2065" s="104" t="s">
        <v>2022</v>
      </c>
      <c r="B2065" s="410">
        <v>-5801243</v>
      </c>
    </row>
    <row r="2066" spans="1:2" ht="15">
      <c r="A2066" s="104" t="s">
        <v>2023</v>
      </c>
      <c r="B2066" s="410">
        <v>-2884345.5</v>
      </c>
    </row>
    <row r="2067" spans="1:2" ht="15">
      <c r="A2067" s="104" t="s">
        <v>2024</v>
      </c>
      <c r="B2067" s="410">
        <v>-2025112</v>
      </c>
    </row>
    <row r="2068" spans="1:2" ht="15">
      <c r="A2068" s="104" t="s">
        <v>2025</v>
      </c>
      <c r="B2068" s="410">
        <v>-2157059</v>
      </c>
    </row>
    <row r="2069" spans="1:2" ht="15">
      <c r="A2069" s="104" t="s">
        <v>2026</v>
      </c>
      <c r="B2069" s="410">
        <v>-3720889</v>
      </c>
    </row>
    <row r="2070" spans="1:2" ht="15">
      <c r="A2070" s="104" t="s">
        <v>2027</v>
      </c>
      <c r="B2070" s="410">
        <v>-1029577.54</v>
      </c>
    </row>
    <row r="2071" spans="1:2" ht="15">
      <c r="A2071" s="104" t="s">
        <v>2028</v>
      </c>
      <c r="B2071" s="410">
        <v>-1282600</v>
      </c>
    </row>
    <row r="2072" spans="1:2" ht="15">
      <c r="A2072" s="104" t="s">
        <v>2029</v>
      </c>
      <c r="B2072" s="410">
        <v>-1078281</v>
      </c>
    </row>
    <row r="2073" spans="1:2" ht="15">
      <c r="A2073" s="104" t="s">
        <v>2030</v>
      </c>
      <c r="B2073" s="410">
        <v>-1466230</v>
      </c>
    </row>
    <row r="2074" spans="1:2" ht="15">
      <c r="A2074" s="104" t="s">
        <v>2031</v>
      </c>
      <c r="B2074" s="410">
        <v>-1205213.76</v>
      </c>
    </row>
    <row r="2075" spans="1:2" ht="15">
      <c r="A2075" s="104" t="s">
        <v>2032</v>
      </c>
      <c r="B2075" s="410">
        <v>-2572030</v>
      </c>
    </row>
    <row r="2076" spans="1:2" ht="15">
      <c r="A2076" s="104" t="s">
        <v>2033</v>
      </c>
      <c r="B2076" s="410">
        <v>-18200000</v>
      </c>
    </row>
    <row r="2077" spans="1:2" ht="15">
      <c r="A2077" s="104" t="s">
        <v>2034</v>
      </c>
      <c r="B2077" s="410">
        <v>-65127390.199999996</v>
      </c>
    </row>
    <row r="2078" spans="1:2" ht="15">
      <c r="A2078" s="104" t="s">
        <v>2035</v>
      </c>
      <c r="B2078" s="410">
        <v>-1027.2</v>
      </c>
    </row>
    <row r="2079" spans="1:2" ht="15">
      <c r="A2079" s="104" t="s">
        <v>2036</v>
      </c>
      <c r="B2079" s="410">
        <v>-82090</v>
      </c>
    </row>
    <row r="2080" spans="1:2" ht="15">
      <c r="A2080" s="104" t="s">
        <v>2037</v>
      </c>
      <c r="B2080" s="410">
        <v>-149526.08</v>
      </c>
    </row>
    <row r="2081" spans="1:2" ht="15">
      <c r="A2081" s="104" t="s">
        <v>2038</v>
      </c>
      <c r="B2081" s="410">
        <v>-40853</v>
      </c>
    </row>
    <row r="2082" spans="1:2" ht="15">
      <c r="A2082" s="104" t="s">
        <v>2039</v>
      </c>
      <c r="B2082" s="410">
        <v>-36380</v>
      </c>
    </row>
    <row r="2083" spans="1:2" ht="15">
      <c r="A2083" s="104" t="s">
        <v>2040</v>
      </c>
      <c r="B2083" s="410">
        <v>-15175</v>
      </c>
    </row>
    <row r="2084" spans="1:2" ht="15">
      <c r="A2084" s="104" t="s">
        <v>2041</v>
      </c>
      <c r="B2084" s="410">
        <v>-141625</v>
      </c>
    </row>
    <row r="2085" spans="1:2" ht="15">
      <c r="A2085" s="104" t="s">
        <v>2042</v>
      </c>
      <c r="B2085" s="410">
        <v>-48664</v>
      </c>
    </row>
    <row r="2086" spans="1:2" ht="15">
      <c r="A2086" s="104" t="s">
        <v>2043</v>
      </c>
      <c r="B2086" s="410">
        <v>-38344</v>
      </c>
    </row>
    <row r="2087" spans="1:2" ht="15">
      <c r="A2087" s="104" t="s">
        <v>2044</v>
      </c>
      <c r="B2087" s="410">
        <v>-131276</v>
      </c>
    </row>
    <row r="2088" spans="1:2" ht="15">
      <c r="A2088" s="104" t="s">
        <v>2045</v>
      </c>
      <c r="B2088" s="410">
        <v>-68343</v>
      </c>
    </row>
    <row r="2089" spans="1:2" ht="15">
      <c r="A2089" s="104" t="s">
        <v>2046</v>
      </c>
      <c r="B2089" s="410">
        <v>-51995.58</v>
      </c>
    </row>
    <row r="2090" spans="1:2" ht="15">
      <c r="A2090" s="104" t="s">
        <v>2047</v>
      </c>
      <c r="B2090" s="410">
        <v>-95290</v>
      </c>
    </row>
    <row r="2091" spans="1:2" ht="15">
      <c r="A2091" s="104" t="s">
        <v>2048</v>
      </c>
      <c r="B2091" s="410">
        <v>-39323</v>
      </c>
    </row>
    <row r="2092" spans="1:2" ht="15">
      <c r="A2092" s="104" t="s">
        <v>2049</v>
      </c>
      <c r="B2092" s="410">
        <v>-136018</v>
      </c>
    </row>
    <row r="2093" spans="1:2" ht="15">
      <c r="A2093" s="104" t="s">
        <v>2050</v>
      </c>
      <c r="B2093" s="410">
        <v>-44405</v>
      </c>
    </row>
    <row r="2094" spans="1:2" ht="15">
      <c r="A2094" s="104" t="s">
        <v>2051</v>
      </c>
      <c r="B2094" s="410">
        <v>-81962</v>
      </c>
    </row>
    <row r="2095" spans="1:2" ht="15">
      <c r="A2095" s="104" t="s">
        <v>2052</v>
      </c>
      <c r="B2095" s="410">
        <v>-20758</v>
      </c>
    </row>
    <row r="2096" spans="1:2" ht="15">
      <c r="A2096" s="104" t="s">
        <v>2053</v>
      </c>
      <c r="B2096" s="410">
        <v>-31586</v>
      </c>
    </row>
    <row r="2097" spans="1:2" ht="15">
      <c r="A2097" s="104" t="s">
        <v>2054</v>
      </c>
      <c r="B2097" s="410">
        <v>-76697.6</v>
      </c>
    </row>
    <row r="2098" spans="1:2" ht="15">
      <c r="A2098" s="104" t="s">
        <v>2055</v>
      </c>
      <c r="B2098" s="410">
        <v>-28205</v>
      </c>
    </row>
    <row r="2099" spans="1:2" ht="15">
      <c r="A2099" s="104" t="s">
        <v>2056</v>
      </c>
      <c r="B2099" s="410">
        <v>-49500</v>
      </c>
    </row>
    <row r="2100" spans="1:2" ht="15">
      <c r="A2100" s="104" t="s">
        <v>2057</v>
      </c>
      <c r="B2100" s="410">
        <v>-1409043.46</v>
      </c>
    </row>
    <row r="2101" spans="1:2" ht="15">
      <c r="A2101" s="104" t="s">
        <v>2058</v>
      </c>
      <c r="B2101" s="410">
        <v>-30187.39</v>
      </c>
    </row>
    <row r="2102" spans="1:2" ht="15">
      <c r="A2102" s="104" t="s">
        <v>2059</v>
      </c>
      <c r="B2102" s="410">
        <v>-80654</v>
      </c>
    </row>
    <row r="2103" spans="1:2" ht="15">
      <c r="A2103" s="104" t="s">
        <v>2060</v>
      </c>
      <c r="B2103" s="410">
        <v>-69913.81</v>
      </c>
    </row>
    <row r="2104" spans="1:2" ht="15">
      <c r="A2104" s="104" t="s">
        <v>2061</v>
      </c>
      <c r="B2104" s="410">
        <v>-47513</v>
      </c>
    </row>
    <row r="2105" spans="1:2" ht="15">
      <c r="A2105" s="104" t="s">
        <v>2062</v>
      </c>
      <c r="B2105" s="410">
        <v>-51788.01</v>
      </c>
    </row>
    <row r="2106" spans="1:2" ht="15">
      <c r="A2106" s="104" t="s">
        <v>2063</v>
      </c>
      <c r="B2106" s="410">
        <v>-36699</v>
      </c>
    </row>
    <row r="2107" spans="1:2" ht="15">
      <c r="A2107" s="104" t="s">
        <v>2064</v>
      </c>
      <c r="B2107" s="410">
        <v>-60196</v>
      </c>
    </row>
    <row r="2108" spans="1:2" ht="15">
      <c r="A2108" s="104" t="s">
        <v>2065</v>
      </c>
      <c r="B2108" s="410">
        <v>-58957</v>
      </c>
    </row>
    <row r="2109" spans="1:2" ht="15">
      <c r="A2109" s="104" t="s">
        <v>2066</v>
      </c>
      <c r="B2109" s="410">
        <v>-49633</v>
      </c>
    </row>
    <row r="2110" spans="1:2" ht="15">
      <c r="A2110" s="104" t="s">
        <v>2067</v>
      </c>
      <c r="B2110" s="410">
        <v>-86364</v>
      </c>
    </row>
    <row r="2111" spans="1:2" ht="15">
      <c r="A2111" s="104" t="s">
        <v>2068</v>
      </c>
      <c r="B2111" s="410">
        <v>-49006</v>
      </c>
    </row>
    <row r="2112" spans="1:2" ht="15">
      <c r="A2112" s="104" t="s">
        <v>2069</v>
      </c>
      <c r="B2112" s="410">
        <v>-59697.99</v>
      </c>
    </row>
    <row r="2113" spans="1:2" ht="15">
      <c r="A2113" s="104" t="s">
        <v>2070</v>
      </c>
      <c r="B2113" s="410">
        <v>-38714</v>
      </c>
    </row>
    <row r="2114" spans="1:2" ht="15">
      <c r="A2114" s="104" t="s">
        <v>2071</v>
      </c>
      <c r="B2114" s="410">
        <v>-53970</v>
      </c>
    </row>
    <row r="2115" spans="1:2" ht="15">
      <c r="A2115" s="104" t="s">
        <v>2072</v>
      </c>
      <c r="B2115" s="410">
        <v>-124481</v>
      </c>
    </row>
    <row r="2116" spans="1:2" ht="15">
      <c r="A2116" s="104" t="s">
        <v>2073</v>
      </c>
      <c r="B2116" s="410">
        <v>-15089.69</v>
      </c>
    </row>
    <row r="2117" spans="1:2" ht="15">
      <c r="A2117" s="104" t="s">
        <v>2074</v>
      </c>
      <c r="B2117" s="410">
        <v>-56777</v>
      </c>
    </row>
    <row r="2118" spans="1:2" ht="15">
      <c r="A2118" s="104" t="s">
        <v>2075</v>
      </c>
      <c r="B2118" s="410">
        <v>-15948</v>
      </c>
    </row>
    <row r="2119" spans="1:2" ht="15">
      <c r="A2119" s="104" t="s">
        <v>2076</v>
      </c>
      <c r="B2119" s="410">
        <v>-21670</v>
      </c>
    </row>
    <row r="2120" spans="1:2" ht="15">
      <c r="A2120" s="104" t="s">
        <v>2077</v>
      </c>
      <c r="B2120" s="410">
        <v>-16665.25</v>
      </c>
    </row>
    <row r="2121" spans="1:2" ht="15">
      <c r="A2121" s="104" t="s">
        <v>2078</v>
      </c>
      <c r="B2121" s="410">
        <v>-42640</v>
      </c>
    </row>
    <row r="2122" spans="1:2" ht="15">
      <c r="A2122" s="104" t="s">
        <v>2079</v>
      </c>
      <c r="B2122" s="410">
        <v>-65000</v>
      </c>
    </row>
    <row r="2123" spans="1:2" ht="15">
      <c r="A2123" s="104" t="s">
        <v>2080</v>
      </c>
      <c r="B2123" s="410">
        <v>-1131564.14</v>
      </c>
    </row>
    <row r="2124" spans="1:2" ht="15">
      <c r="A2124" s="104" t="s">
        <v>2081</v>
      </c>
      <c r="B2124" s="410">
        <v>-23433</v>
      </c>
    </row>
    <row r="2125" spans="1:2" ht="15">
      <c r="A2125" s="104" t="s">
        <v>2082</v>
      </c>
      <c r="B2125" s="410">
        <v>-87526</v>
      </c>
    </row>
    <row r="2126" spans="1:2" ht="15">
      <c r="A2126" s="104" t="s">
        <v>2083</v>
      </c>
      <c r="B2126" s="410">
        <v>-130397.33</v>
      </c>
    </row>
    <row r="2127" spans="1:2" ht="15">
      <c r="A2127" s="104" t="s">
        <v>2084</v>
      </c>
      <c r="B2127" s="410">
        <v>-127651</v>
      </c>
    </row>
    <row r="2128" spans="1:2" ht="15">
      <c r="A2128" s="104" t="s">
        <v>2085</v>
      </c>
      <c r="B2128" s="410">
        <v>-204370</v>
      </c>
    </row>
    <row r="2129" spans="1:2" ht="15">
      <c r="A2129" s="104" t="s">
        <v>2086</v>
      </c>
      <c r="B2129" s="410">
        <v>-85490</v>
      </c>
    </row>
    <row r="2130" spans="1:2" ht="15">
      <c r="A2130" s="104" t="s">
        <v>2087</v>
      </c>
      <c r="B2130" s="410">
        <v>-56951</v>
      </c>
    </row>
    <row r="2131" spans="1:2" ht="15">
      <c r="A2131" s="104" t="s">
        <v>2088</v>
      </c>
      <c r="B2131" s="410">
        <v>-24102</v>
      </c>
    </row>
    <row r="2132" spans="1:2" ht="15">
      <c r="A2132" s="104" t="s">
        <v>2089</v>
      </c>
      <c r="B2132" s="410">
        <v>-85025</v>
      </c>
    </row>
    <row r="2133" spans="1:2" ht="15">
      <c r="A2133" s="104" t="s">
        <v>2090</v>
      </c>
      <c r="B2133" s="410">
        <v>-176523</v>
      </c>
    </row>
    <row r="2134" spans="1:2" ht="15">
      <c r="A2134" s="104" t="s">
        <v>2091</v>
      </c>
      <c r="B2134" s="410">
        <v>-168980</v>
      </c>
    </row>
    <row r="2135" spans="1:2" ht="15">
      <c r="A2135" s="104" t="s">
        <v>2092</v>
      </c>
      <c r="B2135" s="410">
        <v>-58674.8</v>
      </c>
    </row>
    <row r="2136" spans="1:2" ht="15">
      <c r="A2136" s="104" t="s">
        <v>2093</v>
      </c>
      <c r="B2136" s="410">
        <v>-100343</v>
      </c>
    </row>
    <row r="2137" spans="1:2" ht="15">
      <c r="A2137" s="104" t="s">
        <v>2094</v>
      </c>
      <c r="B2137" s="410">
        <v>-178833</v>
      </c>
    </row>
    <row r="2138" spans="1:2" ht="15">
      <c r="A2138" s="104" t="s">
        <v>2095</v>
      </c>
      <c r="B2138" s="410">
        <v>0</v>
      </c>
    </row>
    <row r="2139" spans="1:2" ht="15">
      <c r="A2139" s="104" t="s">
        <v>2096</v>
      </c>
      <c r="B2139" s="410">
        <v>-23513.25</v>
      </c>
    </row>
    <row r="2140" spans="1:2" ht="15">
      <c r="A2140" s="104" t="s">
        <v>2097</v>
      </c>
      <c r="B2140" s="410">
        <v>-159002</v>
      </c>
    </row>
    <row r="2141" spans="1:2" ht="15">
      <c r="A2141" s="104" t="s">
        <v>2098</v>
      </c>
      <c r="B2141" s="410">
        <v>-35554</v>
      </c>
    </row>
    <row r="2142" spans="1:2" ht="15">
      <c r="A2142" s="104" t="s">
        <v>2099</v>
      </c>
      <c r="B2142" s="410">
        <v>-136559</v>
      </c>
    </row>
    <row r="2143" spans="1:2" ht="15">
      <c r="A2143" s="104" t="s">
        <v>2100</v>
      </c>
      <c r="B2143" s="410">
        <v>-143326.5</v>
      </c>
    </row>
    <row r="2144" spans="1:2" ht="15">
      <c r="A2144" s="104" t="s">
        <v>2101</v>
      </c>
      <c r="B2144" s="410">
        <v>-202177</v>
      </c>
    </row>
    <row r="2145" spans="1:2" ht="15">
      <c r="A2145" s="104" t="s">
        <v>2102</v>
      </c>
      <c r="B2145" s="410">
        <v>-550000</v>
      </c>
    </row>
    <row r="2146" spans="1:2" ht="15">
      <c r="A2146" s="104" t="s">
        <v>2103</v>
      </c>
      <c r="B2146" s="410">
        <v>-2758430.88</v>
      </c>
    </row>
    <row r="2147" spans="1:2" ht="15">
      <c r="A2147" s="104" t="s">
        <v>2104</v>
      </c>
      <c r="B2147" s="410">
        <v>-4122289.76</v>
      </c>
    </row>
    <row r="2148" spans="1:2" ht="15">
      <c r="A2148" s="104" t="s">
        <v>2105</v>
      </c>
      <c r="B2148" s="410">
        <v>-9800986</v>
      </c>
    </row>
    <row r="2149" spans="1:2" ht="15">
      <c r="A2149" s="104" t="s">
        <v>2106</v>
      </c>
      <c r="B2149" s="410">
        <v>-6502186.98</v>
      </c>
    </row>
    <row r="2150" spans="1:2" ht="15">
      <c r="A2150" s="104" t="s">
        <v>2107</v>
      </c>
      <c r="B2150" s="410">
        <v>-4974535</v>
      </c>
    </row>
    <row r="2151" spans="1:2" ht="15">
      <c r="A2151" s="104" t="s">
        <v>2108</v>
      </c>
      <c r="B2151" s="410">
        <v>-5445397.82</v>
      </c>
    </row>
    <row r="2152" spans="1:2" ht="15">
      <c r="A2152" s="104" t="s">
        <v>2109</v>
      </c>
      <c r="B2152" s="410">
        <v>-4037251</v>
      </c>
    </row>
    <row r="2153" spans="1:2" ht="15">
      <c r="A2153" s="104" t="s">
        <v>2110</v>
      </c>
      <c r="B2153" s="410">
        <v>-7738934</v>
      </c>
    </row>
    <row r="2154" spans="1:2" ht="15">
      <c r="A2154" s="104" t="s">
        <v>2111</v>
      </c>
      <c r="B2154" s="410">
        <v>-4650311</v>
      </c>
    </row>
    <row r="2155" spans="1:2" ht="15">
      <c r="A2155" s="104" t="s">
        <v>2112</v>
      </c>
      <c r="B2155" s="410">
        <v>-9363606</v>
      </c>
    </row>
    <row r="2156" spans="1:2" ht="15">
      <c r="A2156" s="104" t="s">
        <v>2113</v>
      </c>
      <c r="B2156" s="410">
        <v>-7732167</v>
      </c>
    </row>
    <row r="2157" spans="1:2" ht="15">
      <c r="A2157" s="104" t="s">
        <v>2114</v>
      </c>
      <c r="B2157" s="410">
        <v>-7938770</v>
      </c>
    </row>
    <row r="2158" spans="1:2" ht="15">
      <c r="A2158" s="104" t="s">
        <v>2115</v>
      </c>
      <c r="B2158" s="410">
        <v>-4604463.02</v>
      </c>
    </row>
    <row r="2159" spans="1:2" ht="15">
      <c r="A2159" s="104" t="s">
        <v>2116</v>
      </c>
      <c r="B2159" s="410">
        <v>-4840955</v>
      </c>
    </row>
    <row r="2160" spans="1:2" ht="15">
      <c r="A2160" s="104" t="s">
        <v>2117</v>
      </c>
      <c r="B2160" s="410">
        <v>-4223386</v>
      </c>
    </row>
    <row r="2161" spans="1:2" ht="15">
      <c r="A2161" s="104" t="s">
        <v>2118</v>
      </c>
      <c r="B2161" s="410">
        <v>-7758935</v>
      </c>
    </row>
    <row r="2162" spans="1:2" ht="15">
      <c r="A2162" s="104" t="s">
        <v>2119</v>
      </c>
      <c r="B2162" s="410">
        <v>-1879239.15</v>
      </c>
    </row>
    <row r="2163" spans="1:2" ht="15">
      <c r="A2163" s="104" t="s">
        <v>2120</v>
      </c>
      <c r="B2163" s="410">
        <v>-5565853</v>
      </c>
    </row>
    <row r="2164" spans="1:2" ht="15">
      <c r="A2164" s="104" t="s">
        <v>2121</v>
      </c>
      <c r="B2164" s="410">
        <v>-2541244</v>
      </c>
    </row>
    <row r="2165" spans="1:2" ht="15">
      <c r="A2165" s="104" t="s">
        <v>2122</v>
      </c>
      <c r="B2165" s="410">
        <v>-3088967</v>
      </c>
    </row>
    <row r="2166" spans="1:2" ht="15">
      <c r="A2166" s="104" t="s">
        <v>2123</v>
      </c>
      <c r="B2166" s="410">
        <v>-3350117.7</v>
      </c>
    </row>
    <row r="2167" spans="1:2" ht="15">
      <c r="A2167" s="104" t="s">
        <v>2124</v>
      </c>
      <c r="B2167" s="410">
        <v>-4934776</v>
      </c>
    </row>
    <row r="2168" spans="1:2" ht="15">
      <c r="A2168" s="104" t="s">
        <v>2125</v>
      </c>
      <c r="B2168" s="410">
        <v>-10000000</v>
      </c>
    </row>
    <row r="2169" spans="1:2" ht="15">
      <c r="A2169" s="104" t="s">
        <v>2126</v>
      </c>
      <c r="B2169" s="410">
        <v>-125094370.43</v>
      </c>
    </row>
    <row r="2170" spans="1:2" ht="15">
      <c r="A2170" s="104" t="s">
        <v>2127</v>
      </c>
      <c r="B2170" s="410">
        <v>-4175910</v>
      </c>
    </row>
    <row r="2171" spans="1:2" ht="15">
      <c r="A2171" s="104" t="s">
        <v>2128</v>
      </c>
      <c r="B2171" s="410">
        <v>-9969166</v>
      </c>
    </row>
    <row r="2172" spans="1:2" ht="15">
      <c r="A2172" s="104" t="s">
        <v>2129</v>
      </c>
      <c r="B2172" s="410">
        <v>-6702498</v>
      </c>
    </row>
    <row r="2173" spans="1:2" ht="15">
      <c r="A2173" s="104" t="s">
        <v>2130</v>
      </c>
      <c r="B2173" s="410">
        <v>-5149699</v>
      </c>
    </row>
    <row r="2174" spans="1:2" ht="15">
      <c r="A2174" s="104" t="s">
        <v>2131</v>
      </c>
      <c r="B2174" s="410">
        <v>-5701556</v>
      </c>
    </row>
    <row r="2175" spans="1:2" ht="15">
      <c r="A2175" s="104" t="s">
        <v>2132</v>
      </c>
      <c r="B2175" s="410">
        <v>-4159440</v>
      </c>
    </row>
    <row r="2176" spans="1:2" ht="15">
      <c r="A2176" s="104" t="s">
        <v>2133</v>
      </c>
      <c r="B2176" s="410">
        <v>-7856081</v>
      </c>
    </row>
    <row r="2177" spans="1:2" ht="15">
      <c r="A2177" s="104" t="s">
        <v>2134</v>
      </c>
      <c r="B2177" s="410">
        <v>-4733370</v>
      </c>
    </row>
    <row r="2178" spans="1:2" ht="15">
      <c r="A2178" s="104" t="s">
        <v>2135</v>
      </c>
      <c r="B2178" s="410">
        <v>-9498264</v>
      </c>
    </row>
    <row r="2179" spans="1:2" ht="15">
      <c r="A2179" s="104" t="s">
        <v>2136</v>
      </c>
      <c r="B2179" s="410">
        <v>-7995054</v>
      </c>
    </row>
    <row r="2180" spans="1:2" ht="15">
      <c r="A2180" s="104" t="s">
        <v>2137</v>
      </c>
      <c r="B2180" s="410">
        <v>-8156756</v>
      </c>
    </row>
    <row r="2181" spans="1:2" ht="15">
      <c r="A2181" s="104" t="s">
        <v>2138</v>
      </c>
      <c r="B2181" s="410">
        <v>-4722836</v>
      </c>
    </row>
    <row r="2182" spans="1:2" ht="15">
      <c r="A2182" s="104" t="s">
        <v>2139</v>
      </c>
      <c r="B2182" s="410">
        <v>-4980012</v>
      </c>
    </row>
    <row r="2183" spans="1:2" ht="15">
      <c r="A2183" s="104" t="s">
        <v>2140</v>
      </c>
      <c r="B2183" s="410">
        <v>-4456189</v>
      </c>
    </row>
    <row r="2184" spans="1:2" ht="15">
      <c r="A2184" s="104" t="s">
        <v>2141</v>
      </c>
      <c r="B2184" s="410">
        <v>-7883416</v>
      </c>
    </row>
    <row r="2185" spans="1:2" ht="15">
      <c r="A2185" s="104" t="s">
        <v>2142</v>
      </c>
      <c r="B2185" s="410">
        <v>-1917842</v>
      </c>
    </row>
    <row r="2186" spans="1:2" ht="15">
      <c r="A2186" s="104" t="s">
        <v>2143</v>
      </c>
      <c r="B2186" s="410">
        <v>-5781632</v>
      </c>
    </row>
    <row r="2187" spans="1:2" ht="15">
      <c r="A2187" s="104" t="s">
        <v>2144</v>
      </c>
      <c r="B2187" s="410">
        <v>-2592746</v>
      </c>
    </row>
    <row r="2188" spans="1:2" ht="15">
      <c r="A2188" s="104" t="s">
        <v>2145</v>
      </c>
      <c r="B2188" s="410">
        <v>-3247196</v>
      </c>
    </row>
    <row r="2189" spans="1:2" ht="15">
      <c r="A2189" s="104" t="s">
        <v>2146</v>
      </c>
      <c r="B2189" s="410">
        <v>-3510109</v>
      </c>
    </row>
    <row r="2190" spans="1:2" ht="15">
      <c r="A2190" s="104" t="s">
        <v>2147</v>
      </c>
      <c r="B2190" s="410">
        <v>-5179593</v>
      </c>
    </row>
    <row r="2191" spans="1:2" ht="15">
      <c r="A2191" s="104" t="s">
        <v>2148</v>
      </c>
      <c r="B2191" s="410">
        <v>-10615000</v>
      </c>
    </row>
    <row r="2192" spans="1:2" ht="15">
      <c r="A2192" s="104" t="s">
        <v>2149</v>
      </c>
      <c r="B2192" s="410">
        <v>-128984365</v>
      </c>
    </row>
    <row r="2193" spans="1:2" ht="15">
      <c r="A2193" s="104" t="s">
        <v>2150</v>
      </c>
      <c r="B2193" s="410">
        <v>0</v>
      </c>
    </row>
    <row r="2194" spans="1:2" ht="15">
      <c r="A2194" s="104" t="s">
        <v>2151</v>
      </c>
      <c r="B2194" s="410">
        <v>0</v>
      </c>
    </row>
    <row r="2195" spans="1:2" ht="15">
      <c r="A2195" s="104" t="s">
        <v>2152</v>
      </c>
      <c r="B2195" s="410">
        <v>0</v>
      </c>
    </row>
    <row r="2196" spans="1:2" ht="15">
      <c r="A2196" s="104" t="s">
        <v>2153</v>
      </c>
      <c r="B2196" s="410">
        <v>-25000</v>
      </c>
    </row>
    <row r="2197" spans="1:2" ht="15">
      <c r="A2197" s="104" t="s">
        <v>2154</v>
      </c>
      <c r="B2197" s="410">
        <v>-200000</v>
      </c>
    </row>
    <row r="2198" spans="1:2" ht="15">
      <c r="A2198" s="104" t="s">
        <v>2155</v>
      </c>
      <c r="B2198" s="410">
        <v>-10000</v>
      </c>
    </row>
    <row r="2199" spans="1:2" ht="15">
      <c r="A2199" s="104" t="s">
        <v>2156</v>
      </c>
      <c r="B2199" s="410">
        <v>-1000</v>
      </c>
    </row>
    <row r="2200" spans="1:2" ht="15">
      <c r="A2200" s="104" t="s">
        <v>2157</v>
      </c>
      <c r="B2200" s="410">
        <v>0</v>
      </c>
    </row>
    <row r="2201" spans="1:2" ht="15">
      <c r="A2201" s="104" t="s">
        <v>2158</v>
      </c>
      <c r="B2201" s="410">
        <v>-150000</v>
      </c>
    </row>
    <row r="2202" spans="1:2" ht="15">
      <c r="A2202" s="104" t="s">
        <v>2159</v>
      </c>
      <c r="B2202" s="410">
        <v>-11033</v>
      </c>
    </row>
    <row r="2203" spans="1:2" ht="15">
      <c r="A2203" s="104" t="s">
        <v>2160</v>
      </c>
      <c r="B2203" s="410">
        <v>-100000</v>
      </c>
    </row>
    <row r="2204" spans="1:2" ht="15">
      <c r="A2204" s="104" t="s">
        <v>2161</v>
      </c>
      <c r="B2204" s="410">
        <v>-200000</v>
      </c>
    </row>
    <row r="2205" spans="1:2" ht="15">
      <c r="A2205" s="104" t="s">
        <v>2162</v>
      </c>
      <c r="B2205" s="410">
        <v>-198644</v>
      </c>
    </row>
    <row r="2206" spans="1:2" ht="15">
      <c r="A2206" s="104" t="s">
        <v>2163</v>
      </c>
      <c r="B2206" s="410">
        <v>0</v>
      </c>
    </row>
    <row r="2207" spans="1:2" ht="15">
      <c r="A2207" s="104" t="s">
        <v>2164</v>
      </c>
      <c r="B2207" s="410">
        <v>-500000</v>
      </c>
    </row>
    <row r="2208" spans="1:2" ht="15">
      <c r="A2208" s="104" t="s">
        <v>2165</v>
      </c>
      <c r="B2208" s="410">
        <v>0</v>
      </c>
    </row>
    <row r="2209" spans="1:2" ht="15">
      <c r="A2209" s="104" t="s">
        <v>2166</v>
      </c>
      <c r="B2209" s="410">
        <v>-107687</v>
      </c>
    </row>
    <row r="2210" spans="1:2" ht="15">
      <c r="A2210" s="104" t="s">
        <v>2167</v>
      </c>
      <c r="B2210" s="410">
        <v>-11728</v>
      </c>
    </row>
    <row r="2211" spans="1:2" ht="15">
      <c r="A2211" s="104" t="s">
        <v>2168</v>
      </c>
      <c r="B2211" s="410">
        <v>-20000</v>
      </c>
    </row>
    <row r="2212" spans="1:2" ht="15">
      <c r="A2212" s="104" t="s">
        <v>2169</v>
      </c>
      <c r="B2212" s="410">
        <v>0</v>
      </c>
    </row>
    <row r="2213" spans="1:2" ht="15">
      <c r="A2213" s="104" t="s">
        <v>2170</v>
      </c>
      <c r="B2213" s="410">
        <v>-1098556</v>
      </c>
    </row>
    <row r="2214" spans="1:2" ht="15">
      <c r="A2214" s="104" t="s">
        <v>2171</v>
      </c>
      <c r="B2214" s="410">
        <v>-250000</v>
      </c>
    </row>
    <row r="2215" spans="1:2" ht="15">
      <c r="A2215" s="104" t="s">
        <v>2172</v>
      </c>
      <c r="B2215" s="410">
        <v>-2883648</v>
      </c>
    </row>
    <row r="2216" spans="1:2" ht="15">
      <c r="A2216" s="104" t="s">
        <v>2173</v>
      </c>
      <c r="B2216" s="410">
        <v>-319792.12</v>
      </c>
    </row>
    <row r="2217" spans="1:2" ht="15">
      <c r="A2217" s="104" t="s">
        <v>2174</v>
      </c>
      <c r="B2217" s="410">
        <v>-959728</v>
      </c>
    </row>
    <row r="2218" spans="1:2" ht="15">
      <c r="A2218" s="104" t="s">
        <v>2175</v>
      </c>
      <c r="B2218" s="410">
        <v>-895792.11</v>
      </c>
    </row>
    <row r="2219" spans="1:2" ht="15">
      <c r="A2219" s="104" t="s">
        <v>2176</v>
      </c>
      <c r="B2219" s="410">
        <v>-296858</v>
      </c>
    </row>
    <row r="2220" spans="1:2" ht="15">
      <c r="A2220" s="104" t="s">
        <v>2177</v>
      </c>
      <c r="B2220" s="410">
        <v>-1240047.63</v>
      </c>
    </row>
    <row r="2221" spans="1:2" ht="15">
      <c r="A2221" s="104" t="s">
        <v>2178</v>
      </c>
      <c r="B2221" s="410">
        <v>-1700000</v>
      </c>
    </row>
    <row r="2222" spans="1:2" ht="15">
      <c r="A2222" s="104" t="s">
        <v>2179</v>
      </c>
      <c r="B2222" s="410">
        <v>-1131980</v>
      </c>
    </row>
    <row r="2223" spans="1:2" ht="15">
      <c r="A2223" s="104" t="s">
        <v>2180</v>
      </c>
      <c r="B2223" s="410">
        <v>-373278.72</v>
      </c>
    </row>
    <row r="2224" spans="1:2" ht="15">
      <c r="A2224" s="104" t="s">
        <v>2181</v>
      </c>
      <c r="B2224" s="410">
        <v>-991076</v>
      </c>
    </row>
    <row r="2225" spans="1:2" ht="15">
      <c r="A2225" s="104" t="s">
        <v>2182</v>
      </c>
      <c r="B2225" s="410">
        <v>-1379708</v>
      </c>
    </row>
    <row r="2226" spans="1:2" ht="15">
      <c r="A2226" s="104" t="s">
        <v>2183</v>
      </c>
      <c r="B2226" s="410">
        <v>-1423391</v>
      </c>
    </row>
    <row r="2227" spans="1:2" ht="15">
      <c r="A2227" s="104" t="s">
        <v>2184</v>
      </c>
      <c r="B2227" s="410">
        <v>-466482.26</v>
      </c>
    </row>
    <row r="2228" spans="1:2" ht="15">
      <c r="A2228" s="104" t="s">
        <v>2185</v>
      </c>
      <c r="B2228" s="410">
        <v>-790222</v>
      </c>
    </row>
    <row r="2229" spans="1:2" ht="15">
      <c r="A2229" s="104" t="s">
        <v>2186</v>
      </c>
      <c r="B2229" s="410">
        <v>-563031</v>
      </c>
    </row>
    <row r="2230" spans="1:2" ht="15">
      <c r="A2230" s="104" t="s">
        <v>2187</v>
      </c>
      <c r="B2230" s="410">
        <v>-1086068</v>
      </c>
    </row>
    <row r="2231" spans="1:2" ht="15">
      <c r="A2231" s="104" t="s">
        <v>2188</v>
      </c>
      <c r="B2231" s="410">
        <v>-393697.06</v>
      </c>
    </row>
    <row r="2232" spans="1:2" ht="15">
      <c r="A2232" s="104" t="s">
        <v>2189</v>
      </c>
      <c r="B2232" s="410">
        <v>-620117</v>
      </c>
    </row>
    <row r="2233" spans="1:2" ht="15">
      <c r="A2233" s="104" t="s">
        <v>2190</v>
      </c>
      <c r="B2233" s="410">
        <v>-802250</v>
      </c>
    </row>
    <row r="2234" spans="1:2" ht="15">
      <c r="A2234" s="104" t="s">
        <v>2191</v>
      </c>
      <c r="B2234" s="410">
        <v>-1037829</v>
      </c>
    </row>
    <row r="2235" spans="1:2" ht="15">
      <c r="A2235" s="104" t="s">
        <v>2192</v>
      </c>
      <c r="B2235" s="410">
        <v>-837514.27</v>
      </c>
    </row>
    <row r="2236" spans="1:2" ht="15">
      <c r="A2236" s="104" t="s">
        <v>2193</v>
      </c>
      <c r="B2236" s="410">
        <v>-3637713</v>
      </c>
    </row>
    <row r="2237" spans="1:2" ht="15">
      <c r="A2237" s="104" t="s">
        <v>2194</v>
      </c>
      <c r="B2237" s="410">
        <v>-8585000</v>
      </c>
    </row>
    <row r="2238" spans="1:2" ht="15">
      <c r="A2238" s="104" t="s">
        <v>2195</v>
      </c>
      <c r="B2238" s="410">
        <v>-29531575.17</v>
      </c>
    </row>
    <row r="2239" spans="1:2" ht="15">
      <c r="A2239" s="104" t="s">
        <v>2196</v>
      </c>
      <c r="B2239" s="410">
        <v>0</v>
      </c>
    </row>
    <row r="2240" spans="1:2" ht="15">
      <c r="A2240" s="104" t="s">
        <v>2197</v>
      </c>
      <c r="B2240" s="410">
        <v>0</v>
      </c>
    </row>
    <row r="2241" spans="1:2" ht="15">
      <c r="A2241" s="104" t="s">
        <v>2198</v>
      </c>
      <c r="B2241" s="410">
        <v>0</v>
      </c>
    </row>
    <row r="2242" spans="1:2" ht="15">
      <c r="A2242" s="104" t="s">
        <v>2199</v>
      </c>
      <c r="B2242" s="410">
        <v>0</v>
      </c>
    </row>
    <row r="2243" spans="1:2" ht="15">
      <c r="A2243" s="104" t="s">
        <v>2200</v>
      </c>
      <c r="B2243" s="410">
        <v>0</v>
      </c>
    </row>
    <row r="2244" spans="1:2" ht="15">
      <c r="A2244" s="104" t="s">
        <v>2201</v>
      </c>
      <c r="B2244" s="410">
        <v>0</v>
      </c>
    </row>
    <row r="2245" spans="1:2" ht="15">
      <c r="A2245" s="104" t="s">
        <v>2202</v>
      </c>
      <c r="B2245" s="410">
        <v>0</v>
      </c>
    </row>
    <row r="2246" spans="1:2" ht="15">
      <c r="A2246" s="104" t="s">
        <v>2203</v>
      </c>
      <c r="B2246" s="410">
        <v>0</v>
      </c>
    </row>
    <row r="2247" spans="1:2" ht="15">
      <c r="A2247" s="104" t="s">
        <v>2204</v>
      </c>
      <c r="B2247" s="410">
        <v>0</v>
      </c>
    </row>
    <row r="2248" spans="1:2" ht="15">
      <c r="A2248" s="104" t="s">
        <v>2205</v>
      </c>
      <c r="B2248" s="410">
        <v>0</v>
      </c>
    </row>
    <row r="2249" spans="1:2" ht="15">
      <c r="A2249" s="104" t="s">
        <v>2206</v>
      </c>
      <c r="B2249" s="410">
        <v>0</v>
      </c>
    </row>
    <row r="2250" spans="1:2" ht="15">
      <c r="A2250" s="104" t="s">
        <v>2207</v>
      </c>
      <c r="B2250" s="410">
        <v>0</v>
      </c>
    </row>
    <row r="2251" spans="1:2" ht="15">
      <c r="A2251" s="104" t="s">
        <v>2208</v>
      </c>
      <c r="B2251" s="410">
        <v>-4171</v>
      </c>
    </row>
    <row r="2252" spans="1:2" ht="15">
      <c r="A2252" s="104" t="s">
        <v>2209</v>
      </c>
      <c r="B2252" s="410">
        <v>0</v>
      </c>
    </row>
    <row r="2253" spans="1:2" ht="15">
      <c r="A2253" s="104" t="s">
        <v>2210</v>
      </c>
      <c r="B2253" s="410">
        <v>0</v>
      </c>
    </row>
    <row r="2254" spans="1:2" ht="15">
      <c r="A2254" s="104" t="s">
        <v>2211</v>
      </c>
      <c r="B2254" s="410">
        <v>0</v>
      </c>
    </row>
    <row r="2255" spans="1:2" ht="15">
      <c r="A2255" s="104" t="s">
        <v>2212</v>
      </c>
      <c r="B2255" s="410">
        <v>0</v>
      </c>
    </row>
    <row r="2256" spans="1:2" ht="15">
      <c r="A2256" s="104" t="s">
        <v>2213</v>
      </c>
      <c r="B2256" s="410">
        <v>0</v>
      </c>
    </row>
    <row r="2257" spans="1:2" ht="15">
      <c r="A2257" s="104" t="s">
        <v>2214</v>
      </c>
      <c r="B2257" s="410">
        <v>0</v>
      </c>
    </row>
    <row r="2258" spans="1:2" ht="15">
      <c r="A2258" s="104" t="s">
        <v>2215</v>
      </c>
      <c r="B2258" s="410">
        <v>0</v>
      </c>
    </row>
    <row r="2259" spans="1:2" ht="15">
      <c r="A2259" s="104" t="s">
        <v>2216</v>
      </c>
      <c r="B2259" s="410">
        <v>0</v>
      </c>
    </row>
    <row r="2260" spans="1:2" ht="15">
      <c r="A2260" s="104" t="s">
        <v>2217</v>
      </c>
      <c r="B2260" s="410">
        <v>0</v>
      </c>
    </row>
    <row r="2261" spans="1:2" ht="15">
      <c r="A2261" s="104" t="s">
        <v>2218</v>
      </c>
      <c r="B2261" s="410">
        <v>-4171</v>
      </c>
    </row>
    <row r="2262" spans="1:2" ht="15">
      <c r="A2262" s="104" t="s">
        <v>2219</v>
      </c>
      <c r="B2262" s="410">
        <v>15785713</v>
      </c>
    </row>
    <row r="2263" spans="1:2" ht="15">
      <c r="A2263" s="104" t="s">
        <v>2220</v>
      </c>
      <c r="B2263" s="410">
        <v>45567258</v>
      </c>
    </row>
    <row r="2264" spans="1:2" ht="15">
      <c r="A2264" s="104" t="s">
        <v>2221</v>
      </c>
      <c r="B2264" s="410">
        <v>36552546</v>
      </c>
    </row>
    <row r="2265" spans="1:2" ht="15">
      <c r="A2265" s="104" t="s">
        <v>2222</v>
      </c>
      <c r="B2265" s="410">
        <v>30998363</v>
      </c>
    </row>
    <row r="2266" spans="1:2" ht="15">
      <c r="A2266" s="104" t="s">
        <v>2223</v>
      </c>
      <c r="B2266" s="410">
        <v>68993641</v>
      </c>
    </row>
    <row r="2267" spans="1:2" ht="15">
      <c r="A2267" s="104" t="s">
        <v>2224</v>
      </c>
      <c r="B2267" s="410">
        <v>47087804</v>
      </c>
    </row>
    <row r="2268" spans="1:2" ht="15">
      <c r="A2268" s="104" t="s">
        <v>2225</v>
      </c>
      <c r="B2268" s="410">
        <v>32959126</v>
      </c>
    </row>
    <row r="2269" spans="1:2" ht="15">
      <c r="A2269" s="104" t="s">
        <v>2226</v>
      </c>
      <c r="B2269" s="410">
        <v>21556082</v>
      </c>
    </row>
    <row r="2270" spans="1:2" ht="15">
      <c r="A2270" s="104" t="s">
        <v>2227</v>
      </c>
      <c r="B2270" s="410">
        <v>58229132</v>
      </c>
    </row>
    <row r="2271" spans="1:2" ht="15">
      <c r="A2271" s="104" t="s">
        <v>2228</v>
      </c>
      <c r="B2271" s="410">
        <v>52536351</v>
      </c>
    </row>
    <row r="2272" spans="1:2" ht="15">
      <c r="A2272" s="104" t="s">
        <v>2229</v>
      </c>
      <c r="B2272" s="410">
        <v>84318364</v>
      </c>
    </row>
    <row r="2273" spans="1:2" ht="15">
      <c r="A2273" s="104" t="s">
        <v>2230</v>
      </c>
      <c r="B2273" s="410">
        <v>45825377</v>
      </c>
    </row>
    <row r="2274" spans="1:2" ht="15">
      <c r="A2274" s="104" t="s">
        <v>2231</v>
      </c>
      <c r="B2274" s="410">
        <v>44999568</v>
      </c>
    </row>
    <row r="2275" spans="1:2" ht="15">
      <c r="A2275" s="104" t="s">
        <v>2232</v>
      </c>
      <c r="B2275" s="410">
        <v>37220188</v>
      </c>
    </row>
    <row r="2276" spans="1:2" ht="15">
      <c r="A2276" s="104" t="s">
        <v>2233</v>
      </c>
      <c r="B2276" s="410">
        <v>55539937</v>
      </c>
    </row>
    <row r="2277" spans="1:2" ht="15">
      <c r="A2277" s="104" t="s">
        <v>2234</v>
      </c>
      <c r="B2277" s="410">
        <v>18956658</v>
      </c>
    </row>
    <row r="2278" spans="1:2" ht="15">
      <c r="A2278" s="104" t="s">
        <v>2235</v>
      </c>
      <c r="B2278" s="410">
        <v>38984872</v>
      </c>
    </row>
    <row r="2279" spans="1:2" ht="15">
      <c r="A2279" s="104" t="s">
        <v>2236</v>
      </c>
      <c r="B2279" s="410">
        <v>12611314</v>
      </c>
    </row>
    <row r="2280" spans="1:2" ht="15">
      <c r="A2280" s="104" t="s">
        <v>2237</v>
      </c>
      <c r="B2280" s="410">
        <v>24586513</v>
      </c>
    </row>
    <row r="2281" spans="1:2" ht="15">
      <c r="A2281" s="104" t="s">
        <v>2238</v>
      </c>
      <c r="B2281" s="410">
        <v>27487875</v>
      </c>
    </row>
    <row r="2282" spans="1:2" ht="15">
      <c r="A2282" s="104" t="s">
        <v>2239</v>
      </c>
      <c r="B2282" s="410">
        <v>64984291</v>
      </c>
    </row>
    <row r="2283" spans="1:2" ht="15">
      <c r="A2283" s="104" t="s">
        <v>2240</v>
      </c>
      <c r="B2283" s="410">
        <v>208928375</v>
      </c>
    </row>
    <row r="2284" spans="1:2" ht="15">
      <c r="A2284" s="104" t="s">
        <v>2241</v>
      </c>
      <c r="B2284" s="410">
        <v>1074709348</v>
      </c>
    </row>
    <row r="2285" spans="1:2" ht="15">
      <c r="A2285" s="104" t="s">
        <v>2242</v>
      </c>
      <c r="B2285" s="410">
        <v>15785713</v>
      </c>
    </row>
    <row r="2286" spans="1:2" ht="15">
      <c r="A2286" s="104" t="s">
        <v>2243</v>
      </c>
      <c r="B2286" s="410">
        <v>45567258</v>
      </c>
    </row>
    <row r="2287" spans="1:2" ht="15">
      <c r="A2287" s="104" t="s">
        <v>2244</v>
      </c>
      <c r="B2287" s="410">
        <v>36552546</v>
      </c>
    </row>
    <row r="2288" spans="1:2" ht="15">
      <c r="A2288" s="104" t="s">
        <v>2245</v>
      </c>
      <c r="B2288" s="410">
        <v>30998363</v>
      </c>
    </row>
    <row r="2289" spans="1:2" ht="15">
      <c r="A2289" s="104" t="s">
        <v>2246</v>
      </c>
      <c r="B2289" s="410">
        <v>68993641</v>
      </c>
    </row>
    <row r="2290" spans="1:2" ht="15">
      <c r="A2290" s="104" t="s">
        <v>2247</v>
      </c>
      <c r="B2290" s="410">
        <v>47087804</v>
      </c>
    </row>
    <row r="2291" spans="1:2" ht="15">
      <c r="A2291" s="104" t="s">
        <v>2248</v>
      </c>
      <c r="B2291" s="410">
        <v>32959126</v>
      </c>
    </row>
    <row r="2292" spans="1:2" ht="15">
      <c r="A2292" s="104" t="s">
        <v>2249</v>
      </c>
      <c r="B2292" s="410">
        <v>21556082</v>
      </c>
    </row>
    <row r="2293" spans="1:2" ht="15">
      <c r="A2293" s="104" t="s">
        <v>2250</v>
      </c>
      <c r="B2293" s="410">
        <v>58229132</v>
      </c>
    </row>
    <row r="2294" spans="1:2" ht="15">
      <c r="A2294" s="104" t="s">
        <v>2251</v>
      </c>
      <c r="B2294" s="410">
        <v>52536351</v>
      </c>
    </row>
    <row r="2295" spans="1:2" ht="15">
      <c r="A2295" s="104" t="s">
        <v>2252</v>
      </c>
      <c r="B2295" s="410">
        <v>84318364</v>
      </c>
    </row>
    <row r="2296" spans="1:2" ht="15">
      <c r="A2296" s="104" t="s">
        <v>2253</v>
      </c>
      <c r="B2296" s="410">
        <v>45825377</v>
      </c>
    </row>
    <row r="2297" spans="1:2" ht="15">
      <c r="A2297" s="104" t="s">
        <v>2254</v>
      </c>
      <c r="B2297" s="410">
        <v>44999568</v>
      </c>
    </row>
    <row r="2298" spans="1:2" ht="15">
      <c r="A2298" s="104" t="s">
        <v>2255</v>
      </c>
      <c r="B2298" s="410">
        <v>37220188</v>
      </c>
    </row>
    <row r="2299" spans="1:2" ht="15">
      <c r="A2299" s="104" t="s">
        <v>2256</v>
      </c>
      <c r="B2299" s="410">
        <v>55539937</v>
      </c>
    </row>
    <row r="2300" spans="1:2" ht="15">
      <c r="A2300" s="104" t="s">
        <v>2257</v>
      </c>
      <c r="B2300" s="410">
        <v>18956658</v>
      </c>
    </row>
    <row r="2301" spans="1:2" ht="15">
      <c r="A2301" s="104" t="s">
        <v>2258</v>
      </c>
      <c r="B2301" s="410">
        <v>38984872</v>
      </c>
    </row>
    <row r="2302" spans="1:2" ht="15">
      <c r="A2302" s="104" t="s">
        <v>2259</v>
      </c>
      <c r="B2302" s="410">
        <v>12611314</v>
      </c>
    </row>
    <row r="2303" spans="1:2" ht="15">
      <c r="A2303" s="104" t="s">
        <v>2260</v>
      </c>
      <c r="B2303" s="410">
        <v>24586513</v>
      </c>
    </row>
    <row r="2304" spans="1:2" ht="15">
      <c r="A2304" s="104" t="s">
        <v>2261</v>
      </c>
      <c r="B2304" s="410">
        <v>27487875</v>
      </c>
    </row>
    <row r="2305" spans="1:2" ht="15">
      <c r="A2305" s="104" t="s">
        <v>2262</v>
      </c>
      <c r="B2305" s="410">
        <v>64984291</v>
      </c>
    </row>
    <row r="2306" spans="1:2" ht="15">
      <c r="A2306" s="104" t="s">
        <v>2263</v>
      </c>
      <c r="B2306" s="410">
        <v>208928375</v>
      </c>
    </row>
    <row r="2307" spans="1:2" ht="15">
      <c r="A2307" s="104" t="s">
        <v>2264</v>
      </c>
      <c r="B2307" s="410">
        <v>1074709348</v>
      </c>
    </row>
    <row r="2308" spans="1:2" ht="15">
      <c r="A2308" s="104" t="s">
        <v>2265</v>
      </c>
      <c r="B2308" s="410">
        <v>-16913.78</v>
      </c>
    </row>
    <row r="2309" spans="1:2" ht="15">
      <c r="A2309" s="104" t="s">
        <v>2266</v>
      </c>
      <c r="B2309" s="410">
        <v>-83161</v>
      </c>
    </row>
    <row r="2310" spans="1:2" ht="15">
      <c r="A2310" s="104" t="s">
        <v>2267</v>
      </c>
      <c r="B2310" s="410">
        <v>-36192.5</v>
      </c>
    </row>
    <row r="2311" spans="1:2" ht="15">
      <c r="A2311" s="104" t="s">
        <v>2268</v>
      </c>
      <c r="B2311" s="410">
        <v>-11062</v>
      </c>
    </row>
    <row r="2312" spans="1:2" ht="15">
      <c r="A2312" s="104" t="s">
        <v>2269</v>
      </c>
      <c r="B2312" s="410">
        <v>-5330.62</v>
      </c>
    </row>
    <row r="2313" spans="1:2" ht="15">
      <c r="A2313" s="104" t="s">
        <v>2270</v>
      </c>
      <c r="B2313" s="410">
        <v>-24139</v>
      </c>
    </row>
    <row r="2314" spans="1:2" ht="15">
      <c r="A2314" s="104" t="s">
        <v>2271</v>
      </c>
      <c r="B2314" s="410">
        <v>-59224</v>
      </c>
    </row>
    <row r="2315" spans="1:2" ht="15">
      <c r="A2315" s="104" t="s">
        <v>2272</v>
      </c>
      <c r="B2315" s="410">
        <v>-44084</v>
      </c>
    </row>
    <row r="2316" spans="1:2" ht="15">
      <c r="A2316" s="104" t="s">
        <v>2273</v>
      </c>
      <c r="B2316" s="410">
        <v>-91677</v>
      </c>
    </row>
    <row r="2317" spans="1:2" ht="15">
      <c r="A2317" s="104" t="s">
        <v>2274</v>
      </c>
      <c r="B2317" s="410">
        <v>-57906</v>
      </c>
    </row>
    <row r="2318" spans="1:2" ht="15">
      <c r="A2318" s="104" t="s">
        <v>2275</v>
      </c>
      <c r="B2318" s="410">
        <v>-98554</v>
      </c>
    </row>
    <row r="2319" spans="1:2" ht="15">
      <c r="A2319" s="104" t="s">
        <v>2276</v>
      </c>
      <c r="B2319" s="410">
        <v>-60305.42</v>
      </c>
    </row>
    <row r="2320" spans="1:2" ht="15">
      <c r="A2320" s="104" t="s">
        <v>2277</v>
      </c>
      <c r="B2320" s="410">
        <v>-37708</v>
      </c>
    </row>
    <row r="2321" spans="1:2" ht="15">
      <c r="A2321" s="104" t="s">
        <v>2278</v>
      </c>
      <c r="B2321" s="410">
        <v>-80431</v>
      </c>
    </row>
    <row r="2322" spans="1:2" ht="15">
      <c r="A2322" s="104" t="s">
        <v>2279</v>
      </c>
      <c r="B2322" s="410">
        <v>-125523</v>
      </c>
    </row>
    <row r="2323" spans="1:2" ht="15">
      <c r="A2323" s="104" t="s">
        <v>2280</v>
      </c>
      <c r="B2323" s="410">
        <v>-11184.05</v>
      </c>
    </row>
    <row r="2324" spans="1:2" ht="15">
      <c r="A2324" s="104" t="s">
        <v>2281</v>
      </c>
      <c r="B2324" s="410">
        <v>-42853</v>
      </c>
    </row>
    <row r="2325" spans="1:2" ht="15">
      <c r="A2325" s="104" t="s">
        <v>2282</v>
      </c>
      <c r="B2325" s="410">
        <v>-47550</v>
      </c>
    </row>
    <row r="2326" spans="1:2" ht="15">
      <c r="A2326" s="104" t="s">
        <v>2283</v>
      </c>
      <c r="B2326" s="410">
        <v>-26247</v>
      </c>
    </row>
    <row r="2327" spans="1:2" ht="15">
      <c r="A2327" s="104" t="s">
        <v>2284</v>
      </c>
      <c r="B2327" s="410">
        <v>0</v>
      </c>
    </row>
    <row r="2328" spans="1:2" ht="15">
      <c r="A2328" s="104" t="s">
        <v>2285</v>
      </c>
      <c r="B2328" s="410">
        <v>-2215</v>
      </c>
    </row>
    <row r="2329" spans="1:2" ht="15">
      <c r="A2329" s="104" t="s">
        <v>2286</v>
      </c>
      <c r="B2329" s="410">
        <v>-125000</v>
      </c>
    </row>
    <row r="2330" spans="1:2" ht="15">
      <c r="A2330" s="104" t="s">
        <v>2287</v>
      </c>
      <c r="B2330" s="410">
        <v>-1087260.37</v>
      </c>
    </row>
    <row r="2331" spans="1:2" ht="15">
      <c r="A2331" s="104" t="s">
        <v>2288</v>
      </c>
      <c r="B2331" s="410">
        <v>-64.2</v>
      </c>
    </row>
    <row r="2332" spans="1:2" ht="15">
      <c r="A2332" s="104" t="s">
        <v>2289</v>
      </c>
      <c r="B2332" s="410">
        <v>-2965</v>
      </c>
    </row>
    <row r="2333" spans="1:2" ht="15">
      <c r="A2333" s="104" t="s">
        <v>2290</v>
      </c>
      <c r="B2333" s="410">
        <v>-1269.56</v>
      </c>
    </row>
    <row r="2334" spans="1:2" ht="15">
      <c r="A2334" s="104" t="s">
        <v>2291</v>
      </c>
      <c r="B2334" s="410">
        <v>-102</v>
      </c>
    </row>
    <row r="2335" spans="1:2" ht="15">
      <c r="A2335" s="104" t="s">
        <v>2292</v>
      </c>
      <c r="B2335" s="410">
        <v>0</v>
      </c>
    </row>
    <row r="2336" spans="1:2" ht="15">
      <c r="A2336" s="104" t="s">
        <v>2293</v>
      </c>
      <c r="B2336" s="410">
        <v>-88</v>
      </c>
    </row>
    <row r="2337" spans="1:2" ht="15">
      <c r="A2337" s="104" t="s">
        <v>2294</v>
      </c>
      <c r="B2337" s="410">
        <v>0</v>
      </c>
    </row>
    <row r="2338" spans="1:2" ht="15">
      <c r="A2338" s="104" t="s">
        <v>2295</v>
      </c>
      <c r="B2338" s="410">
        <v>-3041</v>
      </c>
    </row>
    <row r="2339" spans="1:2" ht="15">
      <c r="A2339" s="104" t="s">
        <v>2296</v>
      </c>
      <c r="B2339" s="410">
        <v>-2397</v>
      </c>
    </row>
    <row r="2340" spans="1:2" ht="15">
      <c r="A2340" s="104" t="s">
        <v>2297</v>
      </c>
      <c r="B2340" s="410">
        <v>-333</v>
      </c>
    </row>
    <row r="2341" spans="1:2" ht="15">
      <c r="A2341" s="104" t="s">
        <v>2298</v>
      </c>
      <c r="B2341" s="410">
        <v>-3669</v>
      </c>
    </row>
    <row r="2342" spans="1:2" ht="15">
      <c r="A2342" s="104" t="s">
        <v>2299</v>
      </c>
      <c r="B2342" s="410">
        <v>-1653.49</v>
      </c>
    </row>
    <row r="2343" spans="1:2" ht="15">
      <c r="A2343" s="104" t="s">
        <v>2300</v>
      </c>
      <c r="B2343" s="410">
        <v>0</v>
      </c>
    </row>
    <row r="2344" spans="1:2" ht="15">
      <c r="A2344" s="104" t="s">
        <v>2301</v>
      </c>
      <c r="B2344" s="410">
        <v>-1082</v>
      </c>
    </row>
    <row r="2345" spans="1:2" ht="15">
      <c r="A2345" s="104" t="s">
        <v>2302</v>
      </c>
      <c r="B2345" s="410">
        <v>-6821</v>
      </c>
    </row>
    <row r="2346" spans="1:2" ht="15">
      <c r="A2346" s="104" t="s">
        <v>2303</v>
      </c>
      <c r="B2346" s="410">
        <v>0</v>
      </c>
    </row>
    <row r="2347" spans="1:2" ht="15">
      <c r="A2347" s="104" t="s">
        <v>2304</v>
      </c>
      <c r="B2347" s="410">
        <v>-3134</v>
      </c>
    </row>
    <row r="2348" spans="1:2" ht="15">
      <c r="A2348" s="104" t="s">
        <v>2305</v>
      </c>
      <c r="B2348" s="410">
        <v>-475</v>
      </c>
    </row>
    <row r="2349" spans="1:2" ht="15">
      <c r="A2349" s="104" t="s">
        <v>2306</v>
      </c>
      <c r="B2349" s="410">
        <v>0</v>
      </c>
    </row>
    <row r="2350" spans="1:2" ht="15">
      <c r="A2350" s="104" t="s">
        <v>2307</v>
      </c>
      <c r="B2350" s="410">
        <v>0</v>
      </c>
    </row>
    <row r="2351" spans="1:2" ht="15">
      <c r="A2351" s="104" t="s">
        <v>2308</v>
      </c>
      <c r="B2351" s="410">
        <v>0</v>
      </c>
    </row>
    <row r="2352" spans="1:2" ht="15">
      <c r="A2352" s="104" t="s">
        <v>2309</v>
      </c>
      <c r="B2352" s="410">
        <v>-450</v>
      </c>
    </row>
    <row r="2353" spans="1:2" ht="15">
      <c r="A2353" s="104" t="s">
        <v>2310</v>
      </c>
      <c r="B2353" s="410">
        <v>-27544.25</v>
      </c>
    </row>
    <row r="2354" spans="1:2" ht="15">
      <c r="A2354" s="104" t="s">
        <v>2311</v>
      </c>
      <c r="B2354" s="410">
        <v>-134916.33</v>
      </c>
    </row>
    <row r="2355" spans="1:2" ht="15">
      <c r="A2355" s="104" t="s">
        <v>2312</v>
      </c>
      <c r="B2355" s="410">
        <v>-276027</v>
      </c>
    </row>
    <row r="2356" spans="1:2" ht="15">
      <c r="A2356" s="104" t="s">
        <v>2313</v>
      </c>
      <c r="B2356" s="410">
        <v>-97661.45</v>
      </c>
    </row>
    <row r="2357" spans="1:2" ht="15">
      <c r="A2357" s="104" t="s">
        <v>2314</v>
      </c>
      <c r="B2357" s="410">
        <v>-661860</v>
      </c>
    </row>
    <row r="2358" spans="1:2" ht="15">
      <c r="A2358" s="104" t="s">
        <v>2315</v>
      </c>
      <c r="B2358" s="410">
        <v>-151823.72</v>
      </c>
    </row>
    <row r="2359" spans="1:2" ht="15">
      <c r="A2359" s="104" t="s">
        <v>2316</v>
      </c>
      <c r="B2359" s="410">
        <v>-393274</v>
      </c>
    </row>
    <row r="2360" spans="1:2" ht="15">
      <c r="A2360" s="104" t="s">
        <v>2317</v>
      </c>
      <c r="B2360" s="410">
        <v>-153226</v>
      </c>
    </row>
    <row r="2361" spans="1:2" ht="15">
      <c r="A2361" s="104" t="s">
        <v>2318</v>
      </c>
      <c r="B2361" s="410">
        <v>-128700</v>
      </c>
    </row>
    <row r="2362" spans="1:2" ht="15">
      <c r="A2362" s="104" t="s">
        <v>2319</v>
      </c>
      <c r="B2362" s="410">
        <v>-359537</v>
      </c>
    </row>
    <row r="2363" spans="1:2" ht="15">
      <c r="A2363" s="104" t="s">
        <v>2320</v>
      </c>
      <c r="B2363" s="410">
        <v>-143965</v>
      </c>
    </row>
    <row r="2364" spans="1:2" ht="15">
      <c r="A2364" s="104" t="s">
        <v>2321</v>
      </c>
      <c r="B2364" s="410">
        <v>-725772</v>
      </c>
    </row>
    <row r="2365" spans="1:2" ht="15">
      <c r="A2365" s="104" t="s">
        <v>2322</v>
      </c>
      <c r="B2365" s="410">
        <v>-313602.18</v>
      </c>
    </row>
    <row r="2366" spans="1:2" ht="15">
      <c r="A2366" s="104" t="s">
        <v>2323</v>
      </c>
      <c r="B2366" s="410">
        <v>-98438</v>
      </c>
    </row>
    <row r="2367" spans="1:2" ht="15">
      <c r="A2367" s="104" t="s">
        <v>2324</v>
      </c>
      <c r="B2367" s="410">
        <v>-221950</v>
      </c>
    </row>
    <row r="2368" spans="1:2" ht="15">
      <c r="A2368" s="104" t="s">
        <v>2325</v>
      </c>
      <c r="B2368" s="410">
        <v>-248996</v>
      </c>
    </row>
    <row r="2369" spans="1:2" ht="15">
      <c r="A2369" s="104" t="s">
        <v>2326</v>
      </c>
      <c r="B2369" s="410">
        <v>-26139.45</v>
      </c>
    </row>
    <row r="2370" spans="1:2" ht="15">
      <c r="A2370" s="104" t="s">
        <v>2327</v>
      </c>
      <c r="B2370" s="410">
        <v>-287405</v>
      </c>
    </row>
    <row r="2371" spans="1:2" ht="15">
      <c r="A2371" s="104" t="s">
        <v>2328</v>
      </c>
      <c r="B2371" s="410">
        <v>-131198</v>
      </c>
    </row>
    <row r="2372" spans="1:2" ht="15">
      <c r="A2372" s="104" t="s">
        <v>2329</v>
      </c>
      <c r="B2372" s="410">
        <v>-70335</v>
      </c>
    </row>
    <row r="2373" spans="1:2" ht="15">
      <c r="A2373" s="104" t="s">
        <v>2330</v>
      </c>
      <c r="B2373" s="410">
        <v>-30975.33</v>
      </c>
    </row>
    <row r="2374" spans="1:2" ht="15">
      <c r="A2374" s="104" t="s">
        <v>2331</v>
      </c>
      <c r="B2374" s="410">
        <v>-169334</v>
      </c>
    </row>
    <row r="2375" spans="1:2" ht="15">
      <c r="A2375" s="104" t="s">
        <v>2332</v>
      </c>
      <c r="B2375" s="410">
        <v>-435000</v>
      </c>
    </row>
    <row r="2376" spans="1:2" ht="15">
      <c r="A2376" s="104" t="s">
        <v>2333</v>
      </c>
      <c r="B2376" s="410">
        <v>-5260135.460000001</v>
      </c>
    </row>
    <row r="2377" spans="1:2" ht="15">
      <c r="A2377" s="104" t="s">
        <v>2334</v>
      </c>
      <c r="B2377" s="410">
        <v>15633819</v>
      </c>
    </row>
    <row r="2378" spans="1:2" ht="15">
      <c r="A2378" s="104" t="s">
        <v>2335</v>
      </c>
      <c r="B2378" s="410">
        <v>45205105</v>
      </c>
    </row>
    <row r="2379" spans="1:2" ht="15">
      <c r="A2379" s="104" t="s">
        <v>2336</v>
      </c>
      <c r="B2379" s="410">
        <v>36417422</v>
      </c>
    </row>
    <row r="2380" spans="1:2" ht="15">
      <c r="A2380" s="104" t="s">
        <v>2337</v>
      </c>
      <c r="B2380" s="410">
        <v>30325339</v>
      </c>
    </row>
    <row r="2381" spans="1:2" ht="15">
      <c r="A2381" s="104" t="s">
        <v>2338</v>
      </c>
      <c r="B2381" s="410">
        <v>68836487</v>
      </c>
    </row>
    <row r="2382" spans="1:2" ht="15">
      <c r="A2382" s="104" t="s">
        <v>2339</v>
      </c>
      <c r="B2382" s="410">
        <v>46670303</v>
      </c>
    </row>
    <row r="2383" spans="1:2" ht="15">
      <c r="A2383" s="104" t="s">
        <v>2340</v>
      </c>
      <c r="B2383" s="410">
        <v>32746676</v>
      </c>
    </row>
    <row r="2384" spans="1:2" ht="15">
      <c r="A2384" s="104" t="s">
        <v>2341</v>
      </c>
      <c r="B2384" s="410">
        <v>21380257</v>
      </c>
    </row>
    <row r="2385" spans="1:2" ht="15">
      <c r="A2385" s="104" t="s">
        <v>2342</v>
      </c>
      <c r="B2385" s="410">
        <v>57775521</v>
      </c>
    </row>
    <row r="2386" spans="1:2" ht="15">
      <c r="A2386" s="104" t="s">
        <v>2343</v>
      </c>
      <c r="B2386" s="410">
        <v>52334147</v>
      </c>
    </row>
    <row r="2387" spans="1:2" ht="15">
      <c r="A2387" s="104" t="s">
        <v>2344</v>
      </c>
      <c r="B2387" s="410">
        <v>83490369</v>
      </c>
    </row>
    <row r="2388" spans="1:2" ht="15">
      <c r="A2388" s="104" t="s">
        <v>2345</v>
      </c>
      <c r="B2388" s="410">
        <v>45449816</v>
      </c>
    </row>
    <row r="2389" spans="1:2" ht="15">
      <c r="A2389" s="104" t="s">
        <v>2346</v>
      </c>
      <c r="B2389" s="410">
        <v>44863422</v>
      </c>
    </row>
    <row r="2390" spans="1:2" ht="15">
      <c r="A2390" s="104" t="s">
        <v>2347</v>
      </c>
      <c r="B2390" s="410">
        <v>36916725</v>
      </c>
    </row>
    <row r="2391" spans="1:2" ht="15">
      <c r="A2391" s="104" t="s">
        <v>2348</v>
      </c>
      <c r="B2391" s="410">
        <v>55158597</v>
      </c>
    </row>
    <row r="2392" spans="1:2" ht="15">
      <c r="A2392" s="104" t="s">
        <v>2349</v>
      </c>
      <c r="B2392" s="410">
        <v>18919335</v>
      </c>
    </row>
    <row r="2393" spans="1:2" ht="15">
      <c r="A2393" s="104" t="s">
        <v>2350</v>
      </c>
      <c r="B2393" s="410">
        <v>38651480</v>
      </c>
    </row>
    <row r="2394" spans="1:2" ht="15">
      <c r="A2394" s="104" t="s">
        <v>2351</v>
      </c>
      <c r="B2394" s="410">
        <v>12432091</v>
      </c>
    </row>
    <row r="2395" spans="1:2" ht="15">
      <c r="A2395" s="104" t="s">
        <v>2352</v>
      </c>
      <c r="B2395" s="410">
        <v>24489931</v>
      </c>
    </row>
    <row r="2396" spans="1:2" ht="15">
      <c r="A2396" s="104" t="s">
        <v>2353</v>
      </c>
      <c r="B2396" s="410">
        <v>27456900</v>
      </c>
    </row>
    <row r="2397" spans="1:2" ht="15">
      <c r="A2397" s="104" t="s">
        <v>2354</v>
      </c>
      <c r="B2397" s="410">
        <v>64812742</v>
      </c>
    </row>
    <row r="2398" spans="1:2" ht="15">
      <c r="A2398" s="104" t="s">
        <v>2355</v>
      </c>
      <c r="B2398" s="410">
        <v>208367925</v>
      </c>
    </row>
    <row r="2399" spans="1:2" ht="15">
      <c r="A2399" s="104" t="s">
        <v>2356</v>
      </c>
      <c r="B2399" s="410">
        <v>1068334409</v>
      </c>
    </row>
    <row r="2400" spans="1:2" ht="15">
      <c r="A2400" s="104" t="s">
        <v>2403</v>
      </c>
      <c r="B2400" s="410">
        <v>15309538</v>
      </c>
    </row>
    <row r="2401" spans="1:2" ht="15">
      <c r="A2401" s="104" t="s">
        <v>2404</v>
      </c>
      <c r="B2401" s="410">
        <v>44315141</v>
      </c>
    </row>
    <row r="2402" spans="1:2" ht="15">
      <c r="A2402" s="104" t="s">
        <v>2405</v>
      </c>
      <c r="B2402" s="410">
        <v>35752166</v>
      </c>
    </row>
    <row r="2403" spans="1:2" ht="15">
      <c r="A2403" s="104" t="s">
        <v>2406</v>
      </c>
      <c r="B2403" s="410">
        <v>29788839</v>
      </c>
    </row>
    <row r="2404" spans="1:2" ht="15">
      <c r="A2404" s="104" t="s">
        <v>2407</v>
      </c>
      <c r="B2404" s="410">
        <v>67801856</v>
      </c>
    </row>
    <row r="2405" spans="1:2" ht="15">
      <c r="A2405" s="104" t="s">
        <v>2408</v>
      </c>
      <c r="B2405" s="410">
        <v>45941023</v>
      </c>
    </row>
    <row r="2406" spans="1:2" ht="15">
      <c r="A2406" s="104" t="s">
        <v>2409</v>
      </c>
      <c r="B2406" s="410">
        <v>32058470</v>
      </c>
    </row>
    <row r="2407" spans="1:2" ht="15">
      <c r="A2407" s="104" t="s">
        <v>2410</v>
      </c>
      <c r="B2407" s="410">
        <v>20955997</v>
      </c>
    </row>
    <row r="2408" spans="1:2" ht="15">
      <c r="A2408" s="104" t="s">
        <v>2411</v>
      </c>
      <c r="B2408" s="410">
        <v>56786480</v>
      </c>
    </row>
    <row r="2409" spans="1:2" ht="15">
      <c r="A2409" s="104" t="s">
        <v>2412</v>
      </c>
      <c r="B2409" s="410">
        <v>51410149</v>
      </c>
    </row>
    <row r="2410" spans="1:2" ht="15">
      <c r="A2410" s="104" t="s">
        <v>2413</v>
      </c>
      <c r="B2410" s="410">
        <v>82171335</v>
      </c>
    </row>
    <row r="2411" spans="1:2" ht="15">
      <c r="A2411" s="104" t="s">
        <v>2414</v>
      </c>
      <c r="B2411" s="410">
        <v>44736619</v>
      </c>
    </row>
    <row r="2412" spans="1:2" ht="15">
      <c r="A2412" s="104" t="s">
        <v>2415</v>
      </c>
      <c r="B2412" s="410">
        <v>44120008</v>
      </c>
    </row>
    <row r="2413" spans="1:2" ht="15">
      <c r="A2413" s="104" t="s">
        <v>2416</v>
      </c>
      <c r="B2413" s="410">
        <v>36327923</v>
      </c>
    </row>
    <row r="2414" spans="1:2" ht="15">
      <c r="A2414" s="104" t="s">
        <v>2417</v>
      </c>
      <c r="B2414" s="410">
        <v>54210070</v>
      </c>
    </row>
    <row r="2415" spans="1:2" ht="15">
      <c r="A2415" s="104" t="s">
        <v>2418</v>
      </c>
      <c r="B2415" s="410">
        <v>18618641</v>
      </c>
    </row>
    <row r="2416" spans="1:2" ht="15">
      <c r="A2416" s="104" t="s">
        <v>2419</v>
      </c>
      <c r="B2416" s="410">
        <v>37987591</v>
      </c>
    </row>
    <row r="2417" spans="1:2" ht="15">
      <c r="A2417" s="104" t="s">
        <v>2420</v>
      </c>
      <c r="B2417" s="410">
        <v>12190112</v>
      </c>
    </row>
    <row r="2418" spans="1:2" ht="15">
      <c r="A2418" s="104" t="s">
        <v>2421</v>
      </c>
      <c r="B2418" s="410">
        <v>24078378</v>
      </c>
    </row>
    <row r="2419" spans="1:2" ht="15">
      <c r="A2419" s="104" t="s">
        <v>2422</v>
      </c>
      <c r="B2419" s="410">
        <v>26994137</v>
      </c>
    </row>
    <row r="2420" spans="1:2" ht="15">
      <c r="A2420" s="104" t="s">
        <v>2423</v>
      </c>
      <c r="B2420" s="410">
        <v>63847248</v>
      </c>
    </row>
    <row r="2421" spans="1:2" ht="15">
      <c r="A2421" s="104" t="s">
        <v>2424</v>
      </c>
      <c r="B2421" s="410">
        <v>205356534</v>
      </c>
    </row>
    <row r="2422" spans="1:2" ht="15">
      <c r="A2422" s="104" t="s">
        <v>2425</v>
      </c>
      <c r="B2422" s="410">
        <v>1050758255</v>
      </c>
    </row>
    <row r="2423" spans="1:2" ht="15">
      <c r="A2423" s="104" t="s">
        <v>2426</v>
      </c>
      <c r="B2423" s="410">
        <v>8</v>
      </c>
    </row>
    <row r="2424" spans="1:2" ht="15">
      <c r="A2424" s="104" t="s">
        <v>2427</v>
      </c>
      <c r="B2424" s="410">
        <v>205</v>
      </c>
    </row>
    <row r="2425" spans="1:2" ht="15">
      <c r="A2425" s="104" t="s">
        <v>2428</v>
      </c>
      <c r="B2425" s="410">
        <v>112</v>
      </c>
    </row>
    <row r="2426" spans="1:2" ht="15">
      <c r="A2426" s="104" t="s">
        <v>2429</v>
      </c>
      <c r="B2426" s="410">
        <v>115</v>
      </c>
    </row>
    <row r="2427" spans="1:2" ht="15">
      <c r="A2427" s="104" t="s">
        <v>2430</v>
      </c>
      <c r="B2427" s="410">
        <v>137</v>
      </c>
    </row>
    <row r="2428" spans="1:2" ht="15">
      <c r="A2428" s="104" t="s">
        <v>2431</v>
      </c>
      <c r="B2428" s="410">
        <v>0</v>
      </c>
    </row>
    <row r="2429" spans="1:2" ht="15">
      <c r="A2429" s="104" t="s">
        <v>2432</v>
      </c>
      <c r="B2429" s="410">
        <v>221</v>
      </c>
    </row>
    <row r="2430" spans="1:2" ht="15">
      <c r="A2430" s="104" t="s">
        <v>2433</v>
      </c>
      <c r="B2430" s="410">
        <v>94</v>
      </c>
    </row>
    <row r="2431" spans="1:2" ht="15">
      <c r="A2431" s="104" t="s">
        <v>2434</v>
      </c>
      <c r="B2431" s="410">
        <v>645</v>
      </c>
    </row>
    <row r="2432" spans="1:2" ht="15">
      <c r="A2432" s="104" t="s">
        <v>2435</v>
      </c>
      <c r="B2432" s="410">
        <v>333</v>
      </c>
    </row>
    <row r="2433" spans="1:2" ht="15">
      <c r="A2433" s="104" t="s">
        <v>2436</v>
      </c>
      <c r="B2433" s="410">
        <v>220</v>
      </c>
    </row>
    <row r="2434" spans="1:2" ht="15">
      <c r="A2434" s="104" t="s">
        <v>2437</v>
      </c>
      <c r="B2434" s="410">
        <v>150</v>
      </c>
    </row>
    <row r="2435" spans="1:2" ht="15">
      <c r="A2435" s="104" t="s">
        <v>2438</v>
      </c>
      <c r="B2435" s="410">
        <v>175</v>
      </c>
    </row>
    <row r="2436" spans="1:2" ht="15">
      <c r="A2436" s="104" t="s">
        <v>2439</v>
      </c>
      <c r="B2436" s="410">
        <v>0</v>
      </c>
    </row>
    <row r="2437" spans="1:2" ht="15">
      <c r="A2437" s="104" t="s">
        <v>2440</v>
      </c>
      <c r="B2437" s="410">
        <v>0</v>
      </c>
    </row>
    <row r="2438" spans="1:2" ht="15">
      <c r="A2438" s="104" t="s">
        <v>2441</v>
      </c>
      <c r="B2438" s="410">
        <v>28</v>
      </c>
    </row>
    <row r="2439" spans="1:2" ht="15">
      <c r="A2439" s="104" t="s">
        <v>2442</v>
      </c>
      <c r="B2439" s="410">
        <v>50</v>
      </c>
    </row>
    <row r="2440" spans="1:2" ht="15">
      <c r="A2440" s="104" t="s">
        <v>2443</v>
      </c>
      <c r="B2440" s="410">
        <v>17</v>
      </c>
    </row>
    <row r="2441" spans="1:2" ht="15">
      <c r="A2441" s="104" t="s">
        <v>2444</v>
      </c>
      <c r="B2441" s="410">
        <v>70</v>
      </c>
    </row>
    <row r="2442" spans="1:2" ht="15">
      <c r="A2442" s="104" t="s">
        <v>2445</v>
      </c>
      <c r="B2442" s="410">
        <v>46</v>
      </c>
    </row>
    <row r="2443" spans="1:2" ht="15">
      <c r="A2443" s="104" t="s">
        <v>2446</v>
      </c>
      <c r="B2443" s="410">
        <v>52</v>
      </c>
    </row>
    <row r="2444" spans="1:2" ht="15">
      <c r="A2444" s="104" t="s">
        <v>2447</v>
      </c>
      <c r="B2444" s="410">
        <v>300</v>
      </c>
    </row>
    <row r="2445" spans="1:2" ht="15">
      <c r="A2445" s="104" t="s">
        <v>2448</v>
      </c>
      <c r="B2445" s="410">
        <v>2978</v>
      </c>
    </row>
    <row r="2446" spans="1:2" ht="15">
      <c r="A2446" s="402" t="s">
        <v>2449</v>
      </c>
      <c r="B2446" s="411">
        <v>27625</v>
      </c>
    </row>
    <row r="2447" spans="1:2" ht="15">
      <c r="A2447" s="402" t="s">
        <v>2450</v>
      </c>
      <c r="B2447" s="411">
        <v>223071</v>
      </c>
    </row>
    <row r="2448" spans="1:2" ht="15">
      <c r="A2448" s="402" t="s">
        <v>2451</v>
      </c>
      <c r="B2448" s="411">
        <v>163311.64</v>
      </c>
    </row>
    <row r="2449" spans="1:2" ht="15">
      <c r="A2449" s="402" t="s">
        <v>2452</v>
      </c>
      <c r="B2449" s="411">
        <v>129409</v>
      </c>
    </row>
    <row r="2450" spans="1:2" ht="15">
      <c r="A2450" s="402" t="s">
        <v>2453</v>
      </c>
      <c r="B2450" s="411">
        <v>166117.63</v>
      </c>
    </row>
    <row r="2451" spans="1:2" ht="15">
      <c r="A2451" s="402" t="s">
        <v>2454</v>
      </c>
      <c r="B2451" s="411">
        <v>0</v>
      </c>
    </row>
    <row r="2452" spans="1:2" ht="15">
      <c r="A2452" s="402" t="s">
        <v>2455</v>
      </c>
      <c r="B2452" s="411">
        <v>341088.98</v>
      </c>
    </row>
    <row r="2453" spans="1:2" ht="15">
      <c r="A2453" s="402" t="s">
        <v>2456</v>
      </c>
      <c r="B2453" s="411">
        <v>110202</v>
      </c>
    </row>
    <row r="2454" spans="1:2" ht="15">
      <c r="A2454" s="402" t="s">
        <v>2457</v>
      </c>
      <c r="B2454" s="411">
        <v>125031.7</v>
      </c>
    </row>
    <row r="2455" spans="1:2" ht="15">
      <c r="A2455" s="402" t="s">
        <v>2458</v>
      </c>
      <c r="B2455" s="411">
        <v>465764.71</v>
      </c>
    </row>
    <row r="2456" spans="1:2" ht="15">
      <c r="A2456" s="402" t="s">
        <v>2459</v>
      </c>
      <c r="B2456" s="411">
        <v>684573</v>
      </c>
    </row>
    <row r="2457" spans="1:2" ht="15">
      <c r="A2457" s="402" t="s">
        <v>2460</v>
      </c>
      <c r="B2457" s="411">
        <v>193417.13</v>
      </c>
    </row>
    <row r="2458" spans="1:2" ht="15">
      <c r="A2458" s="402" t="s">
        <v>2461</v>
      </c>
      <c r="B2458" s="411">
        <v>303816</v>
      </c>
    </row>
    <row r="2459" spans="1:2" ht="15">
      <c r="A2459" s="402" t="s">
        <v>2462</v>
      </c>
      <c r="B2459" s="411">
        <v>0</v>
      </c>
    </row>
    <row r="2460" spans="1:2" ht="15">
      <c r="A2460" s="402" t="s">
        <v>2463</v>
      </c>
      <c r="B2460" s="411">
        <v>0</v>
      </c>
    </row>
    <row r="2461" spans="1:2" ht="15">
      <c r="A2461" s="402" t="s">
        <v>2464</v>
      </c>
      <c r="B2461" s="411">
        <v>43042.86</v>
      </c>
    </row>
    <row r="2462" spans="1:2" ht="15">
      <c r="A2462" s="402" t="s">
        <v>2465</v>
      </c>
      <c r="B2462" s="411">
        <v>77996</v>
      </c>
    </row>
    <row r="2463" spans="1:2" ht="15">
      <c r="A2463" s="402" t="s">
        <v>2466</v>
      </c>
      <c r="B2463" s="411">
        <v>36091</v>
      </c>
    </row>
    <row r="2464" spans="1:2" ht="15">
      <c r="A2464" s="402" t="s">
        <v>2467</v>
      </c>
      <c r="B2464" s="411">
        <v>119740.03</v>
      </c>
    </row>
    <row r="2465" spans="1:2" ht="15">
      <c r="A2465" s="402" t="s">
        <v>2468</v>
      </c>
      <c r="B2465" s="411">
        <v>67804.26</v>
      </c>
    </row>
    <row r="2466" spans="1:2" ht="15">
      <c r="A2466" s="402" t="s">
        <v>2469</v>
      </c>
      <c r="B2466" s="411">
        <v>119252</v>
      </c>
    </row>
    <row r="2467" spans="1:2" ht="15">
      <c r="A2467" s="402" t="s">
        <v>2470</v>
      </c>
      <c r="B2467" s="411">
        <v>475000</v>
      </c>
    </row>
    <row r="2468" spans="1:2" ht="15">
      <c r="A2468" s="402" t="s">
        <v>2471</v>
      </c>
      <c r="B2468" s="411">
        <v>3872353.9399999995</v>
      </c>
    </row>
    <row r="2469" spans="1:2" ht="15">
      <c r="A2469" s="402" t="s">
        <v>2357</v>
      </c>
      <c r="B2469" s="411">
        <v>-156338</v>
      </c>
    </row>
    <row r="2470" spans="1:2" ht="15">
      <c r="A2470" s="402" t="s">
        <v>2358</v>
      </c>
      <c r="B2470" s="411">
        <v>-452051</v>
      </c>
    </row>
    <row r="2471" spans="1:2" ht="15">
      <c r="A2471" s="402" t="s">
        <v>2359</v>
      </c>
      <c r="B2471" s="411">
        <v>-364174</v>
      </c>
    </row>
    <row r="2472" spans="1:2" ht="15">
      <c r="A2472" s="402" t="s">
        <v>2360</v>
      </c>
      <c r="B2472" s="411">
        <v>-303253</v>
      </c>
    </row>
    <row r="2473" spans="1:2" ht="15">
      <c r="A2473" s="402" t="s">
        <v>2361</v>
      </c>
      <c r="B2473" s="411">
        <v>-688365</v>
      </c>
    </row>
    <row r="2474" spans="1:2" ht="15">
      <c r="A2474" s="402" t="s">
        <v>2362</v>
      </c>
      <c r="B2474" s="411">
        <v>-466703</v>
      </c>
    </row>
    <row r="2475" spans="1:2" ht="15">
      <c r="A2475" s="402" t="s">
        <v>2363</v>
      </c>
      <c r="B2475" s="411">
        <v>-327467</v>
      </c>
    </row>
    <row r="2476" spans="1:2" ht="15">
      <c r="A2476" s="402" t="s">
        <v>2364</v>
      </c>
      <c r="B2476" s="411">
        <v>-213803</v>
      </c>
    </row>
    <row r="2477" spans="1:2" ht="15">
      <c r="A2477" s="402" t="s">
        <v>2365</v>
      </c>
      <c r="B2477" s="411">
        <v>-577755</v>
      </c>
    </row>
    <row r="2478" spans="1:2" ht="15">
      <c r="A2478" s="402" t="s">
        <v>2366</v>
      </c>
      <c r="B2478" s="411">
        <v>-523341</v>
      </c>
    </row>
    <row r="2479" spans="1:2" ht="15">
      <c r="A2479" s="402" t="s">
        <v>2367</v>
      </c>
      <c r="B2479" s="411">
        <v>-834904</v>
      </c>
    </row>
    <row r="2480" spans="1:2" ht="15">
      <c r="A2480" s="402" t="s">
        <v>2368</v>
      </c>
      <c r="B2480" s="411">
        <v>-454498</v>
      </c>
    </row>
    <row r="2481" spans="1:2" ht="15">
      <c r="A2481" s="402" t="s">
        <v>2369</v>
      </c>
      <c r="B2481" s="411">
        <v>-448634</v>
      </c>
    </row>
    <row r="2482" spans="1:2" ht="15">
      <c r="A2482" s="402" t="s">
        <v>2370</v>
      </c>
      <c r="B2482" s="411">
        <v>-369167</v>
      </c>
    </row>
    <row r="2483" spans="1:2" ht="15">
      <c r="A2483" s="402" t="s">
        <v>2371</v>
      </c>
      <c r="B2483" s="411">
        <v>-551586</v>
      </c>
    </row>
    <row r="2484" spans="1:2" ht="15">
      <c r="A2484" s="402" t="s">
        <v>2372</v>
      </c>
      <c r="B2484" s="411">
        <v>-189193</v>
      </c>
    </row>
    <row r="2485" spans="1:2" ht="15">
      <c r="A2485" s="402" t="s">
        <v>2373</v>
      </c>
      <c r="B2485" s="411">
        <v>-386515</v>
      </c>
    </row>
    <row r="2486" spans="1:2" ht="15">
      <c r="A2486" s="402" t="s">
        <v>2374</v>
      </c>
      <c r="B2486" s="411">
        <v>-124321</v>
      </c>
    </row>
    <row r="2487" spans="1:2" ht="15">
      <c r="A2487" s="402" t="s">
        <v>2375</v>
      </c>
      <c r="B2487" s="411">
        <v>-244899</v>
      </c>
    </row>
    <row r="2488" spans="1:2" ht="15">
      <c r="A2488" s="402" t="s">
        <v>2376</v>
      </c>
      <c r="B2488" s="411">
        <v>-274569</v>
      </c>
    </row>
    <row r="2489" spans="1:2" ht="15">
      <c r="A2489" s="402" t="s">
        <v>2377</v>
      </c>
      <c r="B2489" s="411">
        <v>-648127</v>
      </c>
    </row>
    <row r="2490" spans="1:2" ht="15">
      <c r="A2490" s="402" t="s">
        <v>2378</v>
      </c>
      <c r="B2490" s="411">
        <v>-2083679</v>
      </c>
    </row>
    <row r="2491" spans="1:2" ht="15">
      <c r="A2491" s="402" t="s">
        <v>2379</v>
      </c>
      <c r="B2491" s="411">
        <v>-10683342</v>
      </c>
    </row>
    <row r="2492" spans="1:2" ht="15">
      <c r="A2492" s="402" t="s">
        <v>2380</v>
      </c>
      <c r="B2492" s="411">
        <v>-167943</v>
      </c>
    </row>
    <row r="2493" spans="1:2" ht="15">
      <c r="A2493" s="402" t="s">
        <v>2381</v>
      </c>
      <c r="B2493" s="411">
        <v>-437913</v>
      </c>
    </row>
    <row r="2494" spans="1:2" ht="15">
      <c r="A2494" s="402" t="s">
        <v>2382</v>
      </c>
      <c r="B2494" s="411">
        <v>-301082</v>
      </c>
    </row>
    <row r="2495" spans="1:2" ht="15">
      <c r="A2495" s="402" t="s">
        <v>2383</v>
      </c>
      <c r="B2495" s="411">
        <v>-233247</v>
      </c>
    </row>
    <row r="2496" spans="1:2" ht="15">
      <c r="A2496" s="402" t="s">
        <v>2384</v>
      </c>
      <c r="B2496" s="411">
        <v>-346266</v>
      </c>
    </row>
    <row r="2497" spans="1:2" ht="15">
      <c r="A2497" s="402" t="s">
        <v>2385</v>
      </c>
      <c r="B2497" s="411">
        <v>-262577</v>
      </c>
    </row>
    <row r="2498" spans="1:2" ht="15">
      <c r="A2498" s="402" t="s">
        <v>2386</v>
      </c>
      <c r="B2498" s="411">
        <v>-360739</v>
      </c>
    </row>
    <row r="2499" spans="1:2" ht="15">
      <c r="A2499" s="402" t="s">
        <v>2387</v>
      </c>
      <c r="B2499" s="411">
        <v>-210457</v>
      </c>
    </row>
    <row r="2500" spans="1:2" ht="15">
      <c r="A2500" s="402" t="s">
        <v>2388</v>
      </c>
      <c r="B2500" s="411">
        <v>-411286</v>
      </c>
    </row>
    <row r="2501" spans="1:2" ht="15">
      <c r="A2501" s="402" t="s">
        <v>2389</v>
      </c>
      <c r="B2501" s="411">
        <v>-400657</v>
      </c>
    </row>
    <row r="2502" spans="1:2" ht="15">
      <c r="A2502" s="402" t="s">
        <v>2390</v>
      </c>
      <c r="B2502" s="411">
        <v>-484130</v>
      </c>
    </row>
    <row r="2503" spans="1:2" ht="15">
      <c r="A2503" s="402" t="s">
        <v>2391</v>
      </c>
      <c r="B2503" s="411">
        <v>-258699</v>
      </c>
    </row>
    <row r="2504" spans="1:2" ht="15">
      <c r="A2504" s="402" t="s">
        <v>2392</v>
      </c>
      <c r="B2504" s="411">
        <v>-294780</v>
      </c>
    </row>
    <row r="2505" spans="1:2" ht="15">
      <c r="A2505" s="402" t="s">
        <v>2393</v>
      </c>
      <c r="B2505" s="411">
        <v>-219635</v>
      </c>
    </row>
    <row r="2506" spans="1:2" ht="15">
      <c r="A2506" s="402" t="s">
        <v>2394</v>
      </c>
      <c r="B2506" s="411">
        <v>-396941</v>
      </c>
    </row>
    <row r="2507" spans="1:2" ht="15">
      <c r="A2507" s="402" t="s">
        <v>2395</v>
      </c>
      <c r="B2507" s="411">
        <v>-111501</v>
      </c>
    </row>
    <row r="2508" spans="1:2" ht="15">
      <c r="A2508" s="402" t="s">
        <v>2396</v>
      </c>
      <c r="B2508" s="411">
        <v>-277374</v>
      </c>
    </row>
    <row r="2509" spans="1:2" ht="15">
      <c r="A2509" s="402" t="s">
        <v>2397</v>
      </c>
      <c r="B2509" s="411">
        <v>-117658</v>
      </c>
    </row>
    <row r="2510" spans="1:2" ht="15">
      <c r="A2510" s="402" t="s">
        <v>2398</v>
      </c>
      <c r="B2510" s="411">
        <v>-166654</v>
      </c>
    </row>
    <row r="2511" spans="1:2" ht="15">
      <c r="A2511" s="402" t="s">
        <v>2399</v>
      </c>
      <c r="B2511" s="411">
        <v>-188194</v>
      </c>
    </row>
    <row r="2512" spans="1:2" ht="15">
      <c r="A2512" s="402" t="s">
        <v>2400</v>
      </c>
      <c r="B2512" s="411">
        <v>-317367</v>
      </c>
    </row>
    <row r="2513" spans="1:2" ht="15">
      <c r="A2513" s="402" t="s">
        <v>2401</v>
      </c>
      <c r="B2513" s="411">
        <v>-927712</v>
      </c>
    </row>
    <row r="2514" spans="1:2" ht="15">
      <c r="A2514" s="402" t="s">
        <v>2402</v>
      </c>
      <c r="B2514" s="411">
        <v>-6892812</v>
      </c>
    </row>
    <row r="2515" ht="15">
      <c r="B2515" s="408"/>
    </row>
    <row r="2516" ht="15">
      <c r="B2516" s="408"/>
    </row>
    <row r="2517" ht="15">
      <c r="B2517" s="408"/>
    </row>
    <row r="2518" ht="15">
      <c r="B2518" s="408"/>
    </row>
    <row r="2519" ht="15">
      <c r="B2519" s="408"/>
    </row>
    <row r="2520" ht="15">
      <c r="B2520" s="408"/>
    </row>
  </sheetData>
  <sheetProtection/>
  <mergeCells count="1">
    <mergeCell ref="A1:B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Assembly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Griffiths</dc:creator>
  <cp:keywords/>
  <dc:description/>
  <cp:lastModifiedBy>Fulker, Louise (EPS - Digital and Strategic Comms)</cp:lastModifiedBy>
  <cp:lastPrinted>2019-11-26T10:20:42Z</cp:lastPrinted>
  <dcterms:created xsi:type="dcterms:W3CDTF">2001-02-28T14:39:44Z</dcterms:created>
  <dcterms:modified xsi:type="dcterms:W3CDTF">2021-05-05T08:20:59Z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A34551522</vt:lpwstr>
  </property>
  <property fmtid="{D5CDD505-2E9C-101B-9397-08002B2CF9AE}" pid="3" name="Objective-Title">
    <vt:lpwstr>NDR3 Form 2020-21</vt:lpwstr>
  </property>
  <property fmtid="{D5CDD505-2E9C-101B-9397-08002B2CF9AE}" pid="4" name="Objective-Comment">
    <vt:lpwstr/>
  </property>
  <property fmtid="{D5CDD505-2E9C-101B-9397-08002B2CF9AE}" pid="5" name="Objective-CreationStamp">
    <vt:filetime>2021-04-30T14:22:06Z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2021-04-30T14:23:05Z</vt:filetime>
  </property>
  <property fmtid="{D5CDD505-2E9C-101B-9397-08002B2CF9AE}" pid="9" name="Objective-ModificationStamp">
    <vt:filetime>2021-04-30T14:23:05Z</vt:filetime>
  </property>
  <property fmtid="{D5CDD505-2E9C-101B-9397-08002B2CF9AE}" pid="10" name="Objective-Owner">
    <vt:lpwstr>Olsen, Paul (EPS - LGSF)</vt:lpwstr>
  </property>
  <property fmtid="{D5CDD505-2E9C-101B-9397-08002B2CF9AE}" pid="11" name="Objective-Path">
    <vt:lpwstr>Objective Global Folder:Business File Plan:Education &amp; Public Services (EPS):Education &amp; Public Services (EPS) - Local Government - Strategic Finance:1 - Save:07 Local Government - Non-Domestic Rates Pool Management:7.2 NDR Outturn Adjustments 2019-2023:2</vt:lpwstr>
  </property>
  <property fmtid="{D5CDD505-2E9C-101B-9397-08002B2CF9AE}" pid="12" name="Objective-Parent">
    <vt:lpwstr>NDR3 2020-21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qA1414245</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lpwstr/>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vA68141687</vt:lpwstr>
  </property>
  <property fmtid="{D5CDD505-2E9C-101B-9397-08002B2CF9AE}" pid="27" name="Objective-Date Acquired">
    <vt:filetime>2021-04-29T23:00:00Z</vt:filetime>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0x0101009635F2668BD12043972266CC600EA70D</vt:lpwstr>
  </property>
</Properties>
</file>