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howInkAnnotation="0" codeName="ThisWorkbook"/>
  <mc:AlternateContent xmlns:mc="http://schemas.openxmlformats.org/markup-compatibility/2006">
    <mc:Choice Requires="x15">
      <x15ac:absPath xmlns:x15ac="http://schemas.microsoft.com/office/spreadsheetml/2010/11/ac" url="https://spaces.financewales.co.uk/sites/investments/qa/Shared Documents/Help to Buy/Project Work/Phase 3/"/>
    </mc:Choice>
  </mc:AlternateContent>
  <xr:revisionPtr revIDLastSave="0" documentId="13_ncr:1_{C0CC7C75-D5AE-4778-9CDE-0F6B0FAFFC5B}" xr6:coauthVersionLast="45" xr6:coauthVersionMax="45" xr10:uidLastSave="{00000000-0000-0000-0000-000000000000}"/>
  <bookViews>
    <workbookView xWindow="-21720" yWindow="-120" windowWidth="21840" windowHeight="13140" tabRatio="782" xr2:uid="{00000000-000D-0000-FFFF-FFFF00000000}"/>
  </bookViews>
  <sheets>
    <sheet name="Affordability Calculator" sheetId="9" r:id="rId1"/>
    <sheet name="Help &amp; Guidance" sheetId="11" r:id="rId2"/>
    <sheet name="LENDERS" sheetId="10" state="hidden" r:id="rId3"/>
  </sheets>
  <definedNames>
    <definedName name="Flat">LENDERS!$K$3:$K$6</definedName>
    <definedName name="House">LENDERS!$J$3:$J$7</definedName>
    <definedName name="_xlnm.Print_Area" localSheetId="0">'Affordability Calculator'!$B$1:$U$79</definedName>
    <definedName name="Propertytype">LENDERS!$I$3:$I$4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87" i="9" l="1"/>
  <c r="AF70" i="9" l="1"/>
  <c r="R46" i="9" l="1"/>
  <c r="I46" i="9"/>
  <c r="AG80" i="9" l="1"/>
  <c r="AF80" i="9"/>
  <c r="Z73" i="9" s="1"/>
  <c r="AA73" i="9" l="1"/>
  <c r="S28" i="9" s="1"/>
  <c r="AA72" i="9"/>
  <c r="R28" i="9" s="1"/>
  <c r="Z72" i="9"/>
  <c r="H28" i="9" s="1"/>
  <c r="I28" i="9"/>
  <c r="AA61" i="9"/>
  <c r="M28" i="9" s="1"/>
  <c r="Z61" i="9"/>
  <c r="C28" i="9" s="1"/>
  <c r="Z65" i="9"/>
  <c r="F28" i="9" s="1"/>
  <c r="Z66" i="9"/>
  <c r="G28" i="9" s="1"/>
  <c r="AA66" i="9"/>
  <c r="Q28" i="9" s="1"/>
  <c r="AA63" i="9"/>
  <c r="O28" i="9" s="1"/>
  <c r="AA62" i="9"/>
  <c r="N28" i="9" s="1"/>
  <c r="AA65" i="9"/>
  <c r="Z63" i="9"/>
  <c r="E28" i="9" s="1"/>
  <c r="Z62" i="9"/>
  <c r="D28" i="9" s="1"/>
  <c r="I48" i="9" l="1"/>
  <c r="AA64" i="9"/>
  <c r="I49" i="9" l="1"/>
  <c r="I31" i="9"/>
  <c r="I12" i="9"/>
  <c r="AH76" i="9"/>
  <c r="N54" i="9"/>
  <c r="AF74" i="9"/>
  <c r="AB99" i="9" s="1"/>
  <c r="M54" i="9" s="1"/>
  <c r="Z85" i="9"/>
  <c r="Z86" i="9" l="1"/>
  <c r="AB100" i="9"/>
  <c r="Z91" i="9"/>
  <c r="Z87" i="9"/>
  <c r="Z90" i="9"/>
  <c r="Z93" i="9"/>
  <c r="Z89" i="9"/>
  <c r="Z92" i="9"/>
  <c r="P28" i="9" l="1"/>
  <c r="S48" i="9" s="1"/>
  <c r="AG71" i="9" l="1"/>
  <c r="AA67" i="9"/>
  <c r="Z67" i="9"/>
  <c r="Z64" i="9"/>
  <c r="Z88" i="9" l="1"/>
  <c r="Z75" i="9"/>
  <c r="Z77" i="9" s="1"/>
  <c r="AA75" i="9"/>
  <c r="E54" i="9"/>
  <c r="Z76" i="9" l="1"/>
  <c r="AA89" i="9" s="1"/>
  <c r="AA77" i="9"/>
  <c r="AA76" i="9"/>
  <c r="AB79" i="9"/>
  <c r="AA93" i="9"/>
  <c r="AA91" i="9"/>
  <c r="D53" i="9"/>
  <c r="AA87" i="9" l="1"/>
  <c r="AB95" i="9"/>
  <c r="AB89" i="9"/>
  <c r="AB87" i="9"/>
  <c r="AB93" i="9"/>
  <c r="AB91" i="9"/>
  <c r="AB101" i="9" l="1"/>
  <c r="D54" i="9"/>
  <c r="S43" i="9"/>
  <c r="G54" i="9" l="1"/>
  <c r="F54" i="9"/>
  <c r="AB83" i="9"/>
  <c r="AB98" i="9" l="1"/>
  <c r="P515" i="9"/>
  <c r="P511" i="9"/>
  <c r="P507" i="9"/>
  <c r="P503" i="9"/>
  <c r="P499" i="9"/>
  <c r="P495" i="9"/>
  <c r="P491" i="9"/>
  <c r="P487" i="9"/>
  <c r="P483" i="9"/>
  <c r="P479" i="9"/>
  <c r="P475" i="9"/>
  <c r="P471" i="9"/>
  <c r="P467" i="9"/>
  <c r="P463" i="9"/>
  <c r="P459" i="9"/>
  <c r="P455" i="9"/>
  <c r="P451" i="9"/>
  <c r="P447" i="9"/>
  <c r="P443" i="9"/>
  <c r="P439" i="9"/>
  <c r="P435" i="9"/>
  <c r="P431" i="9"/>
  <c r="P427" i="9"/>
  <c r="P423" i="9"/>
  <c r="P419" i="9"/>
  <c r="P415" i="9"/>
  <c r="P411" i="9"/>
  <c r="P407" i="9"/>
  <c r="P403" i="9"/>
  <c r="P399" i="9"/>
  <c r="P395" i="9"/>
  <c r="P391" i="9"/>
  <c r="P387" i="9"/>
  <c r="P383" i="9"/>
  <c r="P379" i="9"/>
  <c r="P375" i="9"/>
  <c r="P371" i="9"/>
  <c r="P367" i="9"/>
  <c r="P363" i="9"/>
  <c r="P359" i="9"/>
  <c r="P355" i="9"/>
  <c r="P351" i="9"/>
  <c r="P347" i="9"/>
  <c r="P343" i="9"/>
  <c r="P339" i="9"/>
  <c r="P335" i="9"/>
  <c r="P331" i="9"/>
  <c r="P327" i="9"/>
  <c r="P323" i="9"/>
  <c r="P319" i="9"/>
  <c r="P315" i="9"/>
  <c r="P311" i="9"/>
  <c r="P307" i="9"/>
  <c r="P303" i="9"/>
  <c r="P299" i="9"/>
  <c r="P295" i="9"/>
  <c r="P291" i="9"/>
  <c r="P287" i="9"/>
  <c r="P283" i="9"/>
  <c r="P279" i="9"/>
  <c r="P275" i="9"/>
  <c r="P271" i="9"/>
  <c r="P267" i="9"/>
  <c r="P263" i="9"/>
  <c r="P259" i="9"/>
  <c r="P255" i="9"/>
  <c r="P251" i="9"/>
  <c r="P247" i="9"/>
  <c r="P243" i="9"/>
  <c r="P239" i="9"/>
  <c r="P235" i="9"/>
  <c r="P231" i="9"/>
  <c r="P227" i="9"/>
  <c r="P223" i="9"/>
  <c r="P219" i="9"/>
  <c r="P215" i="9"/>
  <c r="P211" i="9"/>
  <c r="P207" i="9"/>
  <c r="P203" i="9"/>
  <c r="P199" i="9"/>
  <c r="P195" i="9"/>
  <c r="P191" i="9"/>
  <c r="P187" i="9"/>
  <c r="P183" i="9"/>
  <c r="P179" i="9"/>
  <c r="P514" i="9"/>
  <c r="P510" i="9"/>
  <c r="P506" i="9"/>
  <c r="P502" i="9"/>
  <c r="P498" i="9"/>
  <c r="P494" i="9"/>
  <c r="P490" i="9"/>
  <c r="P486" i="9"/>
  <c r="P482" i="9"/>
  <c r="P478" i="9"/>
  <c r="P474" i="9"/>
  <c r="P470" i="9"/>
  <c r="P466" i="9"/>
  <c r="P462" i="9"/>
  <c r="P458" i="9"/>
  <c r="P454" i="9"/>
  <c r="P450" i="9"/>
  <c r="P446" i="9"/>
  <c r="P442" i="9"/>
  <c r="P438" i="9"/>
  <c r="P434" i="9"/>
  <c r="P430" i="9"/>
  <c r="P426" i="9"/>
  <c r="P422" i="9"/>
  <c r="P418" i="9"/>
  <c r="P414" i="9"/>
  <c r="P410" i="9"/>
  <c r="P406" i="9"/>
  <c r="P402" i="9"/>
  <c r="P398" i="9"/>
  <c r="P394" i="9"/>
  <c r="P390" i="9"/>
  <c r="P386" i="9"/>
  <c r="P382" i="9"/>
  <c r="P378" i="9"/>
  <c r="P374" i="9"/>
  <c r="P370" i="9"/>
  <c r="P366" i="9"/>
  <c r="P362" i="9"/>
  <c r="P358" i="9"/>
  <c r="P354" i="9"/>
  <c r="P350" i="9"/>
  <c r="P346" i="9"/>
  <c r="P342" i="9"/>
  <c r="P338" i="9"/>
  <c r="P334" i="9"/>
  <c r="P330" i="9"/>
  <c r="P326" i="9"/>
  <c r="P322" i="9"/>
  <c r="P318" i="9"/>
  <c r="P314" i="9"/>
  <c r="P310" i="9"/>
  <c r="P306" i="9"/>
  <c r="P302" i="9"/>
  <c r="P298" i="9"/>
  <c r="P294" i="9"/>
  <c r="P290" i="9"/>
  <c r="P286" i="9"/>
  <c r="P282" i="9"/>
  <c r="P278" i="9"/>
  <c r="P274" i="9"/>
  <c r="P270" i="9"/>
  <c r="P266" i="9"/>
  <c r="P262" i="9"/>
  <c r="P258" i="9"/>
  <c r="P254" i="9"/>
  <c r="P250" i="9"/>
  <c r="P246" i="9"/>
  <c r="P242" i="9"/>
  <c r="P238" i="9"/>
  <c r="P234" i="9"/>
  <c r="P230" i="9"/>
  <c r="P226" i="9"/>
  <c r="P222" i="9"/>
  <c r="P218" i="9"/>
  <c r="P214" i="9"/>
  <c r="P210" i="9"/>
  <c r="P206" i="9"/>
  <c r="P202" i="9"/>
  <c r="P198" i="9"/>
  <c r="P194" i="9"/>
  <c r="P190" i="9"/>
  <c r="P186" i="9"/>
  <c r="P182" i="9"/>
  <c r="P178" i="9"/>
  <c r="P513" i="9"/>
  <c r="P509" i="9"/>
  <c r="P505" i="9"/>
  <c r="P501" i="9"/>
  <c r="P497" i="9"/>
  <c r="P493" i="9"/>
  <c r="P489" i="9"/>
  <c r="P485" i="9"/>
  <c r="P481" i="9"/>
  <c r="P477" i="9"/>
  <c r="P473" i="9"/>
  <c r="P469" i="9"/>
  <c r="P465" i="9"/>
  <c r="P461" i="9"/>
  <c r="P457" i="9"/>
  <c r="P453" i="9"/>
  <c r="P449" i="9"/>
  <c r="P445" i="9"/>
  <c r="P441" i="9"/>
  <c r="P437" i="9"/>
  <c r="P433" i="9"/>
  <c r="P429" i="9"/>
  <c r="P425" i="9"/>
  <c r="P421" i="9"/>
  <c r="P417" i="9"/>
  <c r="P413" i="9"/>
  <c r="P409" i="9"/>
  <c r="P405" i="9"/>
  <c r="P401" i="9"/>
  <c r="P397" i="9"/>
  <c r="P393" i="9"/>
  <c r="P389" i="9"/>
  <c r="P385" i="9"/>
  <c r="P381" i="9"/>
  <c r="P377" i="9"/>
  <c r="P373" i="9"/>
  <c r="P369" i="9"/>
  <c r="P365" i="9"/>
  <c r="P361" i="9"/>
  <c r="P357" i="9"/>
  <c r="P353" i="9"/>
  <c r="P349" i="9"/>
  <c r="P345" i="9"/>
  <c r="P341" i="9"/>
  <c r="P337" i="9"/>
  <c r="P333" i="9"/>
  <c r="P329" i="9"/>
  <c r="P325" i="9"/>
  <c r="P321" i="9"/>
  <c r="P317" i="9"/>
  <c r="P313" i="9"/>
  <c r="P309" i="9"/>
  <c r="P305" i="9"/>
  <c r="P301" i="9"/>
  <c r="P297" i="9"/>
  <c r="P293" i="9"/>
  <c r="P289" i="9"/>
  <c r="P285" i="9"/>
  <c r="P512" i="9"/>
  <c r="P496" i="9"/>
  <c r="P480" i="9"/>
  <c r="P464" i="9"/>
  <c r="P448" i="9"/>
  <c r="P432" i="9"/>
  <c r="P416" i="9"/>
  <c r="P400" i="9"/>
  <c r="P384" i="9"/>
  <c r="P368" i="9"/>
  <c r="P352" i="9"/>
  <c r="P336" i="9"/>
  <c r="P320" i="9"/>
  <c r="P304" i="9"/>
  <c r="P288" i="9"/>
  <c r="P277" i="9"/>
  <c r="P269" i="9"/>
  <c r="P261" i="9"/>
  <c r="P253" i="9"/>
  <c r="P245" i="9"/>
  <c r="P237" i="9"/>
  <c r="P229" i="9"/>
  <c r="P221" i="9"/>
  <c r="P213" i="9"/>
  <c r="P205" i="9"/>
  <c r="P197" i="9"/>
  <c r="P189" i="9"/>
  <c r="P181" i="9"/>
  <c r="P175" i="9"/>
  <c r="P171" i="9"/>
  <c r="P167" i="9"/>
  <c r="P163" i="9"/>
  <c r="P159" i="9"/>
  <c r="P155" i="9"/>
  <c r="P151" i="9"/>
  <c r="P147" i="9"/>
  <c r="P143" i="9"/>
  <c r="P139" i="9"/>
  <c r="P135" i="9"/>
  <c r="P131" i="9"/>
  <c r="P127" i="9"/>
  <c r="P123" i="9"/>
  <c r="P119" i="9"/>
  <c r="P115" i="9"/>
  <c r="P111" i="9"/>
  <c r="P107" i="9"/>
  <c r="P103" i="9"/>
  <c r="P99" i="9"/>
  <c r="P95" i="9"/>
  <c r="P91" i="9"/>
  <c r="P87" i="9"/>
  <c r="P83" i="9"/>
  <c r="P79" i="9"/>
  <c r="P75" i="9"/>
  <c r="P71" i="9"/>
  <c r="P67" i="9"/>
  <c r="P63" i="9"/>
  <c r="P504" i="9"/>
  <c r="P456" i="9"/>
  <c r="P424" i="9"/>
  <c r="P392" i="9"/>
  <c r="P360" i="9"/>
  <c r="P328" i="9"/>
  <c r="P296" i="9"/>
  <c r="P273" i="9"/>
  <c r="P257" i="9"/>
  <c r="P241" i="9"/>
  <c r="P225" i="9"/>
  <c r="P209" i="9"/>
  <c r="P193" i="9"/>
  <c r="P177" i="9"/>
  <c r="P169" i="9"/>
  <c r="P165" i="9"/>
  <c r="P157" i="9"/>
  <c r="P149" i="9"/>
  <c r="P141" i="9"/>
  <c r="P133" i="9"/>
  <c r="P125" i="9"/>
  <c r="P117" i="9"/>
  <c r="P109" i="9"/>
  <c r="P101" i="9"/>
  <c r="P97" i="9"/>
  <c r="P89" i="9"/>
  <c r="P81" i="9"/>
  <c r="P73" i="9"/>
  <c r="P65" i="9"/>
  <c r="P484" i="9"/>
  <c r="P452" i="9"/>
  <c r="P508" i="9"/>
  <c r="P492" i="9"/>
  <c r="P476" i="9"/>
  <c r="P460" i="9"/>
  <c r="P444" i="9"/>
  <c r="P428" i="9"/>
  <c r="P412" i="9"/>
  <c r="P396" i="9"/>
  <c r="P380" i="9"/>
  <c r="P364" i="9"/>
  <c r="P348" i="9"/>
  <c r="P332" i="9"/>
  <c r="P316" i="9"/>
  <c r="P300" i="9"/>
  <c r="P284" i="9"/>
  <c r="P276" i="9"/>
  <c r="P268" i="9"/>
  <c r="P260" i="9"/>
  <c r="P252" i="9"/>
  <c r="P244" i="9"/>
  <c r="P236" i="9"/>
  <c r="P228" i="9"/>
  <c r="P220" i="9"/>
  <c r="P212" i="9"/>
  <c r="P204" i="9"/>
  <c r="P196" i="9"/>
  <c r="P188" i="9"/>
  <c r="P180" i="9"/>
  <c r="P174" i="9"/>
  <c r="P170" i="9"/>
  <c r="P166" i="9"/>
  <c r="P162" i="9"/>
  <c r="P158" i="9"/>
  <c r="P154" i="9"/>
  <c r="P150" i="9"/>
  <c r="P146" i="9"/>
  <c r="P142" i="9"/>
  <c r="P138" i="9"/>
  <c r="P134" i="9"/>
  <c r="P130" i="9"/>
  <c r="P126" i="9"/>
  <c r="P122" i="9"/>
  <c r="P118" i="9"/>
  <c r="P114" i="9"/>
  <c r="P110" i="9"/>
  <c r="P106" i="9"/>
  <c r="P102" i="9"/>
  <c r="P98" i="9"/>
  <c r="P94" i="9"/>
  <c r="P90" i="9"/>
  <c r="P86" i="9"/>
  <c r="P82" i="9"/>
  <c r="P78" i="9"/>
  <c r="P74" i="9"/>
  <c r="P70" i="9"/>
  <c r="P66" i="9"/>
  <c r="P488" i="9"/>
  <c r="P472" i="9"/>
  <c r="P440" i="9"/>
  <c r="P408" i="9"/>
  <c r="P376" i="9"/>
  <c r="P344" i="9"/>
  <c r="P312" i="9"/>
  <c r="P281" i="9"/>
  <c r="P265" i="9"/>
  <c r="P249" i="9"/>
  <c r="P233" i="9"/>
  <c r="P217" i="9"/>
  <c r="P201" i="9"/>
  <c r="P185" i="9"/>
  <c r="P173" i="9"/>
  <c r="P161" i="9"/>
  <c r="P153" i="9"/>
  <c r="P145" i="9"/>
  <c r="P137" i="9"/>
  <c r="P129" i="9"/>
  <c r="P121" i="9"/>
  <c r="P113" i="9"/>
  <c r="P105" i="9"/>
  <c r="P93" i="9"/>
  <c r="P85" i="9"/>
  <c r="P77" i="9"/>
  <c r="P69" i="9"/>
  <c r="P500" i="9"/>
  <c r="P468" i="9"/>
  <c r="P436" i="9"/>
  <c r="P372" i="9"/>
  <c r="P308" i="9"/>
  <c r="P264" i="9"/>
  <c r="P232" i="9"/>
  <c r="P200" i="9"/>
  <c r="P172" i="9"/>
  <c r="P156" i="9"/>
  <c r="P140" i="9"/>
  <c r="P124" i="9"/>
  <c r="P108" i="9"/>
  <c r="P92" i="9"/>
  <c r="P76" i="9"/>
  <c r="P280" i="9"/>
  <c r="P216" i="9"/>
  <c r="P164" i="9"/>
  <c r="P132" i="9"/>
  <c r="P100" i="9"/>
  <c r="P68" i="9"/>
  <c r="P324" i="9"/>
  <c r="P240" i="9"/>
  <c r="P176" i="9"/>
  <c r="P144" i="9"/>
  <c r="P112" i="9"/>
  <c r="P80" i="9"/>
  <c r="P420" i="9"/>
  <c r="P356" i="9"/>
  <c r="P292" i="9"/>
  <c r="P256" i="9"/>
  <c r="P224" i="9"/>
  <c r="P192" i="9"/>
  <c r="P168" i="9"/>
  <c r="P152" i="9"/>
  <c r="P136" i="9"/>
  <c r="P120" i="9"/>
  <c r="P104" i="9"/>
  <c r="P88" i="9"/>
  <c r="P72" i="9"/>
  <c r="P404" i="9"/>
  <c r="P340" i="9"/>
  <c r="P248" i="9"/>
  <c r="P184" i="9"/>
  <c r="P148" i="9"/>
  <c r="P116" i="9"/>
  <c r="P84" i="9"/>
  <c r="P388" i="9"/>
  <c r="P272" i="9"/>
  <c r="P208" i="9"/>
  <c r="P160" i="9"/>
  <c r="P128" i="9"/>
  <c r="P96" i="9"/>
  <c r="P64" i="9"/>
  <c r="I54" i="9"/>
  <c r="E4" i="10"/>
  <c r="D4" i="10"/>
  <c r="C4" i="10"/>
  <c r="B4" i="10"/>
  <c r="C54" i="9"/>
  <c r="E6" i="10" l="1"/>
  <c r="E7" i="10" s="1"/>
  <c r="O54" i="9" s="1"/>
  <c r="AB81" i="9" s="1"/>
  <c r="E9" i="10" l="1"/>
  <c r="E8" i="10"/>
  <c r="I43" i="9" l="1"/>
  <c r="S40" i="9" l="1"/>
  <c r="AA70" i="9" s="1"/>
  <c r="I40" i="9"/>
  <c r="Z70" i="9" s="1"/>
  <c r="AB96" i="9" l="1"/>
  <c r="AB80" i="9"/>
  <c r="S49" i="9" l="1"/>
  <c r="S31" i="9"/>
  <c r="AA71" i="9" l="1"/>
  <c r="S12" i="9"/>
  <c r="Z71" i="9" l="1"/>
  <c r="AB97" i="9" s="1"/>
  <c r="H54" i="9"/>
  <c r="Q142" i="9" l="1"/>
  <c r="N142" i="9" s="1"/>
  <c r="Q489" i="9"/>
  <c r="N489" i="9" s="1"/>
  <c r="Q260" i="9"/>
  <c r="N260" i="9" s="1"/>
  <c r="Q236" i="9"/>
  <c r="N236" i="9" s="1"/>
  <c r="Q284" i="9"/>
  <c r="N284" i="9" s="1"/>
  <c r="Q405" i="9"/>
  <c r="N405" i="9" s="1"/>
  <c r="Q156" i="9"/>
  <c r="N156" i="9" s="1"/>
  <c r="Q234" i="9"/>
  <c r="N234" i="9" s="1"/>
  <c r="Q188" i="9"/>
  <c r="N188" i="9" s="1"/>
  <c r="Q160" i="9"/>
  <c r="N160" i="9" s="1"/>
  <c r="Q76" i="9"/>
  <c r="N76" i="9" s="1"/>
  <c r="Q461" i="9"/>
  <c r="N461" i="9" s="1"/>
  <c r="Q425" i="9"/>
  <c r="N425" i="9" s="1"/>
  <c r="Q125" i="9"/>
  <c r="N125" i="9" s="1"/>
  <c r="Q336" i="9"/>
  <c r="N336" i="9" s="1"/>
  <c r="Q351" i="9"/>
  <c r="N351" i="9" s="1"/>
  <c r="Q330" i="9"/>
  <c r="N330" i="9" s="1"/>
  <c r="Q317" i="9"/>
  <c r="N317" i="9" s="1"/>
  <c r="Q177" i="9"/>
  <c r="N177" i="9" s="1"/>
  <c r="Q477" i="9"/>
  <c r="N477" i="9" s="1"/>
  <c r="Q229" i="9"/>
  <c r="N229" i="9" s="1"/>
  <c r="Q441" i="9"/>
  <c r="N441" i="9" s="1"/>
  <c r="Q197" i="9"/>
  <c r="N197" i="9" s="1"/>
  <c r="Q157" i="9"/>
  <c r="N157" i="9" s="1"/>
  <c r="Q77" i="9"/>
  <c r="N77" i="9" s="1"/>
  <c r="Q128" i="9"/>
  <c r="N128" i="9" s="1"/>
  <c r="Q88" i="9"/>
  <c r="N88" i="9" s="1"/>
  <c r="Q333" i="9"/>
  <c r="N333" i="9" s="1"/>
  <c r="Q421" i="9"/>
  <c r="N421" i="9" s="1"/>
  <c r="Q338" i="9"/>
  <c r="N338" i="9" s="1"/>
  <c r="Q394" i="9"/>
  <c r="N394" i="9" s="1"/>
  <c r="Q105" i="9"/>
  <c r="N105" i="9" s="1"/>
  <c r="Q508" i="9"/>
  <c r="N508" i="9" s="1"/>
  <c r="Q352" i="9"/>
  <c r="N352" i="9" s="1"/>
  <c r="Q211" i="9"/>
  <c r="N211" i="9" s="1"/>
  <c r="Q247" i="9"/>
  <c r="N247" i="9" s="1"/>
  <c r="Q417" i="9"/>
  <c r="N417" i="9" s="1"/>
  <c r="Q149" i="9"/>
  <c r="N149" i="9" s="1"/>
  <c r="Q109" i="9"/>
  <c r="N109" i="9" s="1"/>
  <c r="Q217" i="9"/>
  <c r="N217" i="9" s="1"/>
  <c r="Q122" i="9"/>
  <c r="N122" i="9" s="1"/>
  <c r="Q295" i="9"/>
  <c r="N295" i="9" s="1"/>
  <c r="Q78" i="9"/>
  <c r="N78" i="9" s="1"/>
  <c r="Q475" i="9"/>
  <c r="N475" i="9" s="1"/>
  <c r="Q411" i="9"/>
  <c r="N411" i="9" s="1"/>
  <c r="Q492" i="9"/>
  <c r="N492" i="9" s="1"/>
  <c r="Q428" i="9"/>
  <c r="N428" i="9" s="1"/>
  <c r="Q360" i="9"/>
  <c r="N360" i="9" s="1"/>
  <c r="Q470" i="9"/>
  <c r="N470" i="9" s="1"/>
  <c r="Q398" i="9"/>
  <c r="N398" i="9" s="1"/>
  <c r="Q307" i="9"/>
  <c r="N307" i="9" s="1"/>
  <c r="Q206" i="9"/>
  <c r="N206" i="9" s="1"/>
  <c r="Q455" i="9"/>
  <c r="N455" i="9" s="1"/>
  <c r="Q387" i="9"/>
  <c r="N387" i="9" s="1"/>
  <c r="Q472" i="9"/>
  <c r="N472" i="9" s="1"/>
  <c r="Q408" i="9"/>
  <c r="N408" i="9" s="1"/>
  <c r="Q305" i="9"/>
  <c r="N305" i="9" s="1"/>
  <c r="Q450" i="9"/>
  <c r="N450" i="9" s="1"/>
  <c r="Q379" i="9"/>
  <c r="N379" i="9" s="1"/>
  <c r="Q299" i="9"/>
  <c r="N299" i="9" s="1"/>
  <c r="Q171" i="9"/>
  <c r="N171" i="9" s="1"/>
  <c r="Q287" i="9"/>
  <c r="N287" i="9" s="1"/>
  <c r="Q159" i="9"/>
  <c r="N159" i="9" s="1"/>
  <c r="Q255" i="9"/>
  <c r="N255" i="9" s="1"/>
  <c r="Q118" i="9"/>
  <c r="N118" i="9" s="1"/>
  <c r="Q355" i="9"/>
  <c r="N355" i="9" s="1"/>
  <c r="Q215" i="9"/>
  <c r="N215" i="9" s="1"/>
  <c r="Q483" i="9"/>
  <c r="N483" i="9" s="1"/>
  <c r="Q419" i="9"/>
  <c r="N419" i="9" s="1"/>
  <c r="Q500" i="9"/>
  <c r="N500" i="9" s="1"/>
  <c r="Q436" i="9"/>
  <c r="N436" i="9" s="1"/>
  <c r="Q367" i="9"/>
  <c r="N367" i="9" s="1"/>
  <c r="Q478" i="9"/>
  <c r="N478" i="9" s="1"/>
  <c r="Q414" i="9"/>
  <c r="N414" i="9" s="1"/>
  <c r="Q323" i="9"/>
  <c r="N323" i="9" s="1"/>
  <c r="Q223" i="9"/>
  <c r="N223" i="9" s="1"/>
  <c r="Q463" i="9"/>
  <c r="N463" i="9" s="1"/>
  <c r="Q399" i="9"/>
  <c r="N399" i="9" s="1"/>
  <c r="Q480" i="9"/>
  <c r="N480" i="9" s="1"/>
  <c r="Q416" i="9"/>
  <c r="N416" i="9" s="1"/>
  <c r="Q321" i="9"/>
  <c r="N321" i="9" s="1"/>
  <c r="Q458" i="9"/>
  <c r="N458" i="9" s="1"/>
  <c r="Q386" i="9"/>
  <c r="N386" i="9" s="1"/>
  <c r="Q311" i="9"/>
  <c r="N311" i="9" s="1"/>
  <c r="Q187" i="9"/>
  <c r="N187" i="9" s="1"/>
  <c r="Q168" i="9"/>
  <c r="N168" i="9" s="1"/>
  <c r="Q322" i="9"/>
  <c r="N322" i="9" s="1"/>
  <c r="Q64" i="9"/>
  <c r="N64" i="9" s="1"/>
  <c r="Q184" i="9"/>
  <c r="N184" i="9" s="1"/>
  <c r="Q274" i="9"/>
  <c r="N274" i="9" s="1"/>
  <c r="Q493" i="9"/>
  <c r="N493" i="9" s="1"/>
  <c r="Q362" i="9"/>
  <c r="N362" i="9" s="1"/>
  <c r="Q240" i="9"/>
  <c r="N240" i="9" s="1"/>
  <c r="Q332" i="9"/>
  <c r="N332" i="9" s="1"/>
  <c r="Q169" i="9"/>
  <c r="N169" i="9" s="1"/>
  <c r="Q208" i="9"/>
  <c r="N208" i="9" s="1"/>
  <c r="Q413" i="9"/>
  <c r="N413" i="9" s="1"/>
  <c r="Q509" i="9"/>
  <c r="N509" i="9" s="1"/>
  <c r="Q266" i="9"/>
  <c r="N266" i="9" s="1"/>
  <c r="Q220" i="9"/>
  <c r="N220" i="9" s="1"/>
  <c r="Q296" i="9"/>
  <c r="N296" i="9" s="1"/>
  <c r="Q101" i="9"/>
  <c r="N101" i="9" s="1"/>
  <c r="Q320" i="9"/>
  <c r="N320" i="9" s="1"/>
  <c r="Q453" i="9"/>
  <c r="N453" i="9" s="1"/>
  <c r="Q445" i="9"/>
  <c r="N445" i="9" s="1"/>
  <c r="Q248" i="9"/>
  <c r="N248" i="9" s="1"/>
  <c r="Q361" i="9"/>
  <c r="N361" i="9" s="1"/>
  <c r="Q69" i="9"/>
  <c r="N69" i="9" s="1"/>
  <c r="Q129" i="9"/>
  <c r="N129" i="9" s="1"/>
  <c r="Q252" i="9"/>
  <c r="N252" i="9" s="1"/>
  <c r="Q264" i="9"/>
  <c r="N264" i="9" s="1"/>
  <c r="Q300" i="9"/>
  <c r="N300" i="9" s="1"/>
  <c r="Q374" i="9"/>
  <c r="N374" i="9" s="1"/>
  <c r="Q312" i="9"/>
  <c r="N312" i="9" s="1"/>
  <c r="Q308" i="9"/>
  <c r="N308" i="9" s="1"/>
  <c r="Q196" i="9"/>
  <c r="N196" i="9" s="1"/>
  <c r="Q73" i="9"/>
  <c r="N73" i="9" s="1"/>
  <c r="Q111" i="9"/>
  <c r="N111" i="9" s="1"/>
  <c r="Q90" i="9"/>
  <c r="N90" i="9" s="1"/>
  <c r="Q275" i="9"/>
  <c r="N275" i="9" s="1"/>
  <c r="Q327" i="9"/>
  <c r="N327" i="9" s="1"/>
  <c r="Q503" i="9"/>
  <c r="N503" i="9" s="1"/>
  <c r="Q293" i="9"/>
  <c r="N293" i="9" s="1"/>
  <c r="Q309" i="9"/>
  <c r="N309" i="9" s="1"/>
  <c r="Q151" i="9"/>
  <c r="N151" i="9" s="1"/>
  <c r="Q99" i="9"/>
  <c r="N99" i="9" s="1"/>
  <c r="Q130" i="9"/>
  <c r="N130" i="9" s="1"/>
  <c r="Q459" i="9"/>
  <c r="N459" i="9" s="1"/>
  <c r="Q391" i="9"/>
  <c r="N391" i="9" s="1"/>
  <c r="Q476" i="9"/>
  <c r="N476" i="9" s="1"/>
  <c r="Q412" i="9"/>
  <c r="N412" i="9" s="1"/>
  <c r="Q319" i="9"/>
  <c r="N319" i="9" s="1"/>
  <c r="Q454" i="9"/>
  <c r="N454" i="9" s="1"/>
  <c r="Q384" i="9"/>
  <c r="N384" i="9" s="1"/>
  <c r="Q302" i="9"/>
  <c r="N302" i="9" s="1"/>
  <c r="Q510" i="9"/>
  <c r="N510" i="9" s="1"/>
  <c r="Q439" i="9"/>
  <c r="N439" i="9" s="1"/>
  <c r="Q334" i="9"/>
  <c r="N334" i="9" s="1"/>
  <c r="Q456" i="9"/>
  <c r="N456" i="9" s="1"/>
  <c r="Q392" i="9"/>
  <c r="N392" i="9" s="1"/>
  <c r="Q498" i="9"/>
  <c r="N498" i="9" s="1"/>
  <c r="Q434" i="9"/>
  <c r="N434" i="9" s="1"/>
  <c r="Q364" i="9"/>
  <c r="N364" i="9" s="1"/>
  <c r="Q267" i="9"/>
  <c r="N267" i="9" s="1"/>
  <c r="Q139" i="9"/>
  <c r="N139" i="9" s="1"/>
  <c r="Q249" i="9"/>
  <c r="N249" i="9" s="1"/>
  <c r="Q127" i="9"/>
  <c r="N127" i="9" s="1"/>
  <c r="Q214" i="9"/>
  <c r="N214" i="9" s="1"/>
  <c r="Q86" i="9"/>
  <c r="N86" i="9" s="1"/>
  <c r="Q265" i="9"/>
  <c r="N265" i="9" s="1"/>
  <c r="Q106" i="9"/>
  <c r="N106" i="9" s="1"/>
  <c r="Q467" i="9"/>
  <c r="N467" i="9" s="1"/>
  <c r="Q404" i="9"/>
  <c r="N404" i="9" s="1"/>
  <c r="Q484" i="9"/>
  <c r="N484" i="9" s="1"/>
  <c r="Q420" i="9"/>
  <c r="N420" i="9" s="1"/>
  <c r="Q335" i="9"/>
  <c r="N335" i="9" s="1"/>
  <c r="Q462" i="9"/>
  <c r="N462" i="9" s="1"/>
  <c r="Q390" i="9"/>
  <c r="N390" i="9" s="1"/>
  <c r="Q291" i="9"/>
  <c r="N291" i="9" s="1"/>
  <c r="Q190" i="9"/>
  <c r="N190" i="9" s="1"/>
  <c r="Q447" i="9"/>
  <c r="N447" i="9" s="1"/>
  <c r="Q359" i="9"/>
  <c r="N359" i="9" s="1"/>
  <c r="Q464" i="9"/>
  <c r="N464" i="9" s="1"/>
  <c r="Q400" i="9"/>
  <c r="N400" i="9" s="1"/>
  <c r="Q504" i="9"/>
  <c r="N504" i="9" s="1"/>
  <c r="Q442" i="9"/>
  <c r="N442" i="9" s="1"/>
  <c r="Q370" i="9"/>
  <c r="N370" i="9" s="1"/>
  <c r="Q283" i="9"/>
  <c r="N283" i="9" s="1"/>
  <c r="Q155" i="9"/>
  <c r="N155" i="9" s="1"/>
  <c r="Q68" i="9"/>
  <c r="N68" i="9" s="1"/>
  <c r="Q469" i="9"/>
  <c r="N469" i="9" s="1"/>
  <c r="Q136" i="9"/>
  <c r="N136" i="9" s="1"/>
  <c r="Q457" i="9"/>
  <c r="N457" i="9" s="1"/>
  <c r="Q176" i="9"/>
  <c r="N176" i="9" s="1"/>
  <c r="Q365" i="9"/>
  <c r="N365" i="9" s="1"/>
  <c r="Q165" i="9"/>
  <c r="N165" i="9" s="1"/>
  <c r="Q216" i="9"/>
  <c r="N216" i="9" s="1"/>
  <c r="Q350" i="9"/>
  <c r="N350" i="9" s="1"/>
  <c r="Q373" i="9"/>
  <c r="N373" i="9" s="1"/>
  <c r="Q121" i="9"/>
  <c r="N121" i="9" s="1"/>
  <c r="Q212" i="9"/>
  <c r="N212" i="9" s="1"/>
  <c r="Q505" i="9"/>
  <c r="N505" i="9" s="1"/>
  <c r="Q268" i="9"/>
  <c r="N268" i="9" s="1"/>
  <c r="Q497" i="9"/>
  <c r="N497" i="9" s="1"/>
  <c r="Q269" i="9"/>
  <c r="N269" i="9" s="1"/>
  <c r="Q103" i="9"/>
  <c r="N103" i="9" s="1"/>
  <c r="Q506" i="9"/>
  <c r="N506" i="9" s="1"/>
  <c r="Q406" i="9"/>
  <c r="N406" i="9" s="1"/>
  <c r="Q79" i="9"/>
  <c r="N79" i="9" s="1"/>
  <c r="Q163" i="9"/>
  <c r="N163" i="9" s="1"/>
  <c r="Q427" i="9"/>
  <c r="N427" i="9" s="1"/>
  <c r="Q444" i="9"/>
  <c r="N444" i="9" s="1"/>
  <c r="Q486" i="9"/>
  <c r="N486" i="9" s="1"/>
  <c r="Q339" i="9"/>
  <c r="N339" i="9" s="1"/>
  <c r="Q471" i="9"/>
  <c r="N471" i="9" s="1"/>
  <c r="Q488" i="9"/>
  <c r="N488" i="9" s="1"/>
  <c r="Q337" i="9"/>
  <c r="N337" i="9" s="1"/>
  <c r="Q396" i="9"/>
  <c r="N396" i="9" s="1"/>
  <c r="Q203" i="9"/>
  <c r="N203" i="9" s="1"/>
  <c r="Q191" i="9"/>
  <c r="N191" i="9" s="1"/>
  <c r="Q150" i="9"/>
  <c r="N150" i="9" s="1"/>
  <c r="Q95" i="9"/>
  <c r="N95" i="9" s="1"/>
  <c r="Q435" i="9"/>
  <c r="N435" i="9" s="1"/>
  <c r="Q452" i="9"/>
  <c r="N452" i="9" s="1"/>
  <c r="Q494" i="9"/>
  <c r="N494" i="9" s="1"/>
  <c r="Q348" i="9"/>
  <c r="N348" i="9" s="1"/>
  <c r="Q479" i="9"/>
  <c r="N479" i="9" s="1"/>
  <c r="Q496" i="9"/>
  <c r="N496" i="9" s="1"/>
  <c r="Q363" i="9"/>
  <c r="N363" i="9" s="1"/>
  <c r="Q410" i="9"/>
  <c r="N410" i="9" s="1"/>
  <c r="Q219" i="9"/>
  <c r="N219" i="9" s="1"/>
  <c r="Q271" i="9"/>
  <c r="N271" i="9" s="1"/>
  <c r="Q143" i="9"/>
  <c r="N143" i="9" s="1"/>
  <c r="Q238" i="9"/>
  <c r="N238" i="9" s="1"/>
  <c r="Q102" i="9"/>
  <c r="N102" i="9" s="1"/>
  <c r="Q345" i="9"/>
  <c r="N345" i="9" s="1"/>
  <c r="Q154" i="9"/>
  <c r="N154" i="9" s="1"/>
  <c r="Q328" i="9"/>
  <c r="N328" i="9" s="1"/>
  <c r="Q473" i="9"/>
  <c r="N473" i="9" s="1"/>
  <c r="Q261" i="9"/>
  <c r="N261" i="9" s="1"/>
  <c r="Q224" i="9"/>
  <c r="N224" i="9" s="1"/>
  <c r="Q301" i="9"/>
  <c r="N301" i="9" s="1"/>
  <c r="Q401" i="9"/>
  <c r="N401" i="9" s="1"/>
  <c r="Q108" i="9"/>
  <c r="N108" i="9" s="1"/>
  <c r="Q153" i="9"/>
  <c r="N153" i="9" s="1"/>
  <c r="Q341" i="9"/>
  <c r="N341" i="9" s="1"/>
  <c r="Q354" i="9"/>
  <c r="N354" i="9" s="1"/>
  <c r="Q258" i="9"/>
  <c r="N258" i="9" s="1"/>
  <c r="Q272" i="9"/>
  <c r="N272" i="9" s="1"/>
  <c r="Q66" i="9"/>
  <c r="N66" i="9" s="1"/>
  <c r="Q179" i="9"/>
  <c r="N179" i="9" s="1"/>
  <c r="Q209" i="9"/>
  <c r="N209" i="9" s="1"/>
  <c r="Q228" i="9"/>
  <c r="N228" i="9" s="1"/>
  <c r="Q213" i="9"/>
  <c r="N213" i="9" s="1"/>
  <c r="Q173" i="9"/>
  <c r="N173" i="9" s="1"/>
  <c r="Q204" i="9"/>
  <c r="N204" i="9" s="1"/>
  <c r="Q281" i="9"/>
  <c r="N281" i="9" s="1"/>
  <c r="Q131" i="9"/>
  <c r="N131" i="9" s="1"/>
  <c r="Q162" i="9"/>
  <c r="N162" i="9" s="1"/>
  <c r="Q174" i="9"/>
  <c r="N174" i="9" s="1"/>
  <c r="Q145" i="9"/>
  <c r="N145" i="9" s="1"/>
  <c r="Q349" i="9"/>
  <c r="N349" i="9" s="1"/>
  <c r="Q344" i="9"/>
  <c r="N344" i="9" s="1"/>
  <c r="Q245" i="9"/>
  <c r="N245" i="9" s="1"/>
  <c r="Q324" i="9"/>
  <c r="N324" i="9" s="1"/>
  <c r="Q137" i="9"/>
  <c r="N137" i="9" s="1"/>
  <c r="Q511" i="9"/>
  <c r="N511" i="9" s="1"/>
  <c r="Q83" i="9"/>
  <c r="N83" i="9" s="1"/>
  <c r="Q126" i="9"/>
  <c r="N126" i="9" s="1"/>
  <c r="Q222" i="9"/>
  <c r="N222" i="9" s="1"/>
  <c r="Q491" i="9"/>
  <c r="N491" i="9" s="1"/>
  <c r="Q375" i="9"/>
  <c r="N375" i="9" s="1"/>
  <c r="Q230" i="9"/>
  <c r="N230" i="9" s="1"/>
  <c r="Q424" i="9"/>
  <c r="N424" i="9" s="1"/>
  <c r="Q140" i="9"/>
  <c r="N140" i="9" s="1"/>
  <c r="Q256" i="9"/>
  <c r="N256" i="9" s="1"/>
  <c r="Q397" i="9"/>
  <c r="N397" i="9" s="1"/>
  <c r="Q347" i="9"/>
  <c r="N347" i="9" s="1"/>
  <c r="Q378" i="9"/>
  <c r="N378" i="9" s="1"/>
  <c r="Q429" i="9"/>
  <c r="N429" i="9" s="1"/>
  <c r="Q180" i="9"/>
  <c r="N180" i="9" s="1"/>
  <c r="Q501" i="9"/>
  <c r="N501" i="9" s="1"/>
  <c r="Q226" i="9"/>
  <c r="N226" i="9" s="1"/>
  <c r="Q325" i="9"/>
  <c r="N325" i="9" s="1"/>
  <c r="Q515" i="9"/>
  <c r="N515" i="9" s="1"/>
  <c r="Q292" i="9"/>
  <c r="N292" i="9" s="1"/>
  <c r="Q290" i="9"/>
  <c r="N290" i="9" s="1"/>
  <c r="Q65" i="9"/>
  <c r="N65" i="9" s="1"/>
  <c r="Q433" i="9"/>
  <c r="N433" i="9" s="1"/>
  <c r="Q141" i="9"/>
  <c r="N141" i="9" s="1"/>
  <c r="Q138" i="9"/>
  <c r="N138" i="9" s="1"/>
  <c r="Q178" i="9"/>
  <c r="N178" i="9" s="1"/>
  <c r="Q277" i="9"/>
  <c r="N277" i="9" s="1"/>
  <c r="Q74" i="9"/>
  <c r="N74" i="9" s="1"/>
  <c r="Q235" i="9"/>
  <c r="N235" i="9" s="1"/>
  <c r="Q512" i="9"/>
  <c r="N512" i="9" s="1"/>
  <c r="Q356" i="9"/>
  <c r="N356" i="9" s="1"/>
  <c r="Q395" i="9"/>
  <c r="N395" i="9" s="1"/>
  <c r="Q438" i="9"/>
  <c r="N438" i="9" s="1"/>
  <c r="Q270" i="9"/>
  <c r="N270" i="9" s="1"/>
  <c r="Q423" i="9"/>
  <c r="N423" i="9" s="1"/>
  <c r="Q440" i="9"/>
  <c r="N440" i="9" s="1"/>
  <c r="Q482" i="9"/>
  <c r="N482" i="9" s="1"/>
  <c r="Q326" i="9"/>
  <c r="N326" i="9" s="1"/>
  <c r="Q107" i="9"/>
  <c r="N107" i="9" s="1"/>
  <c r="Q366" i="9"/>
  <c r="N366" i="9" s="1"/>
  <c r="Q239" i="9"/>
  <c r="N239" i="9" s="1"/>
  <c r="Q114" i="9"/>
  <c r="N114" i="9" s="1"/>
  <c r="Q371" i="9"/>
  <c r="N371" i="9" s="1"/>
  <c r="Q402" i="9"/>
  <c r="N402" i="9" s="1"/>
  <c r="Q446" i="9"/>
  <c r="N446" i="9" s="1"/>
  <c r="Q286" i="9"/>
  <c r="N286" i="9" s="1"/>
  <c r="Q431" i="9"/>
  <c r="N431" i="9" s="1"/>
  <c r="Q448" i="9"/>
  <c r="N448" i="9" s="1"/>
  <c r="Q490" i="9"/>
  <c r="N490" i="9" s="1"/>
  <c r="Q342" i="9"/>
  <c r="N342" i="9" s="1"/>
  <c r="Q123" i="9"/>
  <c r="N123" i="9" s="1"/>
  <c r="Q233" i="9"/>
  <c r="N233" i="9" s="1"/>
  <c r="Q403" i="9"/>
  <c r="N403" i="9" s="1"/>
  <c r="Q198" i="9"/>
  <c r="N198" i="9" s="1"/>
  <c r="Q297" i="9"/>
  <c r="N297" i="9" s="1"/>
  <c r="Q241" i="9"/>
  <c r="N241" i="9" s="1"/>
  <c r="Q70" i="9"/>
  <c r="N70" i="9" s="1"/>
  <c r="Q237" i="9"/>
  <c r="N237" i="9" s="1"/>
  <c r="Q409" i="9"/>
  <c r="N409" i="9" s="1"/>
  <c r="Q133" i="9"/>
  <c r="N133" i="9" s="1"/>
  <c r="Q93" i="9"/>
  <c r="N93" i="9" s="1"/>
  <c r="Q437" i="9"/>
  <c r="N437" i="9" s="1"/>
  <c r="Q200" i="9"/>
  <c r="N200" i="9" s="1"/>
  <c r="Q81" i="9"/>
  <c r="N81" i="9" s="1"/>
  <c r="Q232" i="9"/>
  <c r="N232" i="9" s="1"/>
  <c r="Q285" i="9"/>
  <c r="N285" i="9" s="1"/>
  <c r="Q346" i="9"/>
  <c r="N346" i="9" s="1"/>
  <c r="Q132" i="9"/>
  <c r="N132" i="9" s="1"/>
  <c r="Q244" i="9"/>
  <c r="N244" i="9" s="1"/>
  <c r="Q259" i="9"/>
  <c r="N259" i="9" s="1"/>
  <c r="Q251" i="9"/>
  <c r="N251" i="9" s="1"/>
  <c r="Q273" i="9"/>
  <c r="N273" i="9" s="1"/>
  <c r="Q449" i="9"/>
  <c r="N449" i="9" s="1"/>
  <c r="Q85" i="9"/>
  <c r="N85" i="9" s="1"/>
  <c r="Q193" i="9"/>
  <c r="N193" i="9" s="1"/>
  <c r="Q170" i="9"/>
  <c r="N170" i="9" s="1"/>
  <c r="Q98" i="9"/>
  <c r="N98" i="9" s="1"/>
  <c r="Q195" i="9"/>
  <c r="N195" i="9" s="1"/>
  <c r="Q231" i="9"/>
  <c r="N231" i="9" s="1"/>
  <c r="Q304" i="9"/>
  <c r="N304" i="9" s="1"/>
  <c r="Q189" i="9"/>
  <c r="N189" i="9" s="1"/>
  <c r="Q120" i="9"/>
  <c r="N120" i="9" s="1"/>
  <c r="Q369" i="9"/>
  <c r="N369" i="9" s="1"/>
  <c r="Q513" i="9"/>
  <c r="N513" i="9" s="1"/>
  <c r="Q358" i="9"/>
  <c r="N358" i="9" s="1"/>
  <c r="Q84" i="9"/>
  <c r="N84" i="9" s="1"/>
  <c r="Q202" i="9"/>
  <c r="N202" i="9" s="1"/>
  <c r="Q72" i="9"/>
  <c r="N72" i="9" s="1"/>
  <c r="Q164" i="9"/>
  <c r="N164" i="9" s="1"/>
  <c r="Q194" i="9"/>
  <c r="N194" i="9" s="1"/>
  <c r="Q315" i="9"/>
  <c r="N315" i="9" s="1"/>
  <c r="Q422" i="9"/>
  <c r="N422" i="9" s="1"/>
  <c r="Q407" i="9"/>
  <c r="N407" i="9" s="1"/>
  <c r="Q357" i="9"/>
  <c r="N357" i="9" s="1"/>
  <c r="Q112" i="9"/>
  <c r="N112" i="9" s="1"/>
  <c r="Q306" i="9"/>
  <c r="N306" i="9" s="1"/>
  <c r="Q218" i="9"/>
  <c r="N218" i="9" s="1"/>
  <c r="Q147" i="9"/>
  <c r="N147" i="9" s="1"/>
  <c r="Q254" i="9"/>
  <c r="N254" i="9" s="1"/>
  <c r="Q502" i="9"/>
  <c r="N502" i="9" s="1"/>
  <c r="Q372" i="9"/>
  <c r="N372" i="9" s="1"/>
  <c r="Q225" i="9"/>
  <c r="N225" i="9" s="1"/>
  <c r="Q182" i="9"/>
  <c r="N182" i="9" s="1"/>
  <c r="Q451" i="9"/>
  <c r="N451" i="9" s="1"/>
  <c r="Q303" i="9"/>
  <c r="N303" i="9" s="1"/>
  <c r="Q495" i="9"/>
  <c r="N495" i="9" s="1"/>
  <c r="Q383" i="9"/>
  <c r="N383" i="9" s="1"/>
  <c r="Q243" i="9"/>
  <c r="N243" i="9" s="1"/>
  <c r="Q175" i="9"/>
  <c r="N175" i="9" s="1"/>
  <c r="Q134" i="9"/>
  <c r="N134" i="9" s="1"/>
  <c r="Q63" i="9"/>
  <c r="N63" i="9" s="1"/>
  <c r="Q104" i="9"/>
  <c r="N104" i="9" s="1"/>
  <c r="Q148" i="9"/>
  <c r="N148" i="9" s="1"/>
  <c r="Q192" i="9"/>
  <c r="N192" i="9" s="1"/>
  <c r="Q210" i="9"/>
  <c r="N210" i="9" s="1"/>
  <c r="Q393" i="9"/>
  <c r="N393" i="9" s="1"/>
  <c r="Q253" i="9"/>
  <c r="N253" i="9" s="1"/>
  <c r="Q115" i="9"/>
  <c r="N115" i="9" s="1"/>
  <c r="Q158" i="9"/>
  <c r="N158" i="9" s="1"/>
  <c r="Q316" i="9"/>
  <c r="N316" i="9" s="1"/>
  <c r="Q67" i="9"/>
  <c r="N67" i="9" s="1"/>
  <c r="Q380" i="9"/>
  <c r="N380" i="9" s="1"/>
  <c r="Q298" i="9"/>
  <c r="N298" i="9" s="1"/>
  <c r="Q443" i="9"/>
  <c r="N443" i="9" s="1"/>
  <c r="Q418" i="9"/>
  <c r="N418" i="9" s="1"/>
  <c r="Q199" i="9"/>
  <c r="N199" i="9" s="1"/>
  <c r="Q376" i="9"/>
  <c r="N376" i="9" s="1"/>
  <c r="Q426" i="9"/>
  <c r="N426" i="9" s="1"/>
  <c r="Q262" i="9"/>
  <c r="N262" i="9" s="1"/>
  <c r="Q389" i="9"/>
  <c r="N389" i="9" s="1"/>
  <c r="Q100" i="9"/>
  <c r="N100" i="9" s="1"/>
  <c r="Q152" i="9"/>
  <c r="N152" i="9" s="1"/>
  <c r="Q117" i="9"/>
  <c r="N117" i="9" s="1"/>
  <c r="Q146" i="9"/>
  <c r="N146" i="9" s="1"/>
  <c r="Q124" i="9"/>
  <c r="N124" i="9" s="1"/>
  <c r="Q110" i="9"/>
  <c r="N110" i="9" s="1"/>
  <c r="Q385" i="9"/>
  <c r="N385" i="9" s="1"/>
  <c r="Q92" i="9"/>
  <c r="N92" i="9" s="1"/>
  <c r="Q71" i="9"/>
  <c r="N71" i="9" s="1"/>
  <c r="Q460" i="9"/>
  <c r="N460" i="9" s="1"/>
  <c r="Q514" i="9"/>
  <c r="N514" i="9" s="1"/>
  <c r="Q278" i="9"/>
  <c r="N278" i="9" s="1"/>
  <c r="Q388" i="9"/>
  <c r="N388" i="9" s="1"/>
  <c r="Q432" i="9"/>
  <c r="N432" i="9" s="1"/>
  <c r="Q166" i="9"/>
  <c r="N166" i="9" s="1"/>
  <c r="Q135" i="9"/>
  <c r="N135" i="9" s="1"/>
  <c r="Q185" i="9"/>
  <c r="N185" i="9" s="1"/>
  <c r="Q507" i="9"/>
  <c r="N507" i="9" s="1"/>
  <c r="Q465" i="9"/>
  <c r="N465" i="9" s="1"/>
  <c r="Q205" i="9"/>
  <c r="N205" i="9" s="1"/>
  <c r="Q221" i="9"/>
  <c r="N221" i="9" s="1"/>
  <c r="Q257" i="9"/>
  <c r="N257" i="9" s="1"/>
  <c r="Q161" i="9"/>
  <c r="N161" i="9" s="1"/>
  <c r="Q280" i="9"/>
  <c r="N280" i="9" s="1"/>
  <c r="Q80" i="9"/>
  <c r="N80" i="9" s="1"/>
  <c r="Q113" i="9"/>
  <c r="N113" i="9" s="1"/>
  <c r="Q481" i="9"/>
  <c r="N481" i="9" s="1"/>
  <c r="Q368" i="9"/>
  <c r="N368" i="9" s="1"/>
  <c r="Q466" i="9"/>
  <c r="N466" i="9" s="1"/>
  <c r="Q75" i="9"/>
  <c r="N75" i="9" s="1"/>
  <c r="Q119" i="9"/>
  <c r="N119" i="9" s="1"/>
  <c r="Q331" i="9"/>
  <c r="N331" i="9" s="1"/>
  <c r="Q430" i="9"/>
  <c r="N430" i="9" s="1"/>
  <c r="Q415" i="9"/>
  <c r="N415" i="9" s="1"/>
  <c r="Q474" i="9"/>
  <c r="N474" i="9" s="1"/>
  <c r="Q91" i="9"/>
  <c r="N91" i="9" s="1"/>
  <c r="Q329" i="9"/>
  <c r="N329" i="9" s="1"/>
  <c r="Q183" i="9"/>
  <c r="N183" i="9" s="1"/>
  <c r="Q381" i="9"/>
  <c r="N381" i="9" s="1"/>
  <c r="Q377" i="9"/>
  <c r="N377" i="9" s="1"/>
  <c r="Q288" i="9"/>
  <c r="N288" i="9" s="1"/>
  <c r="Q282" i="9"/>
  <c r="N282" i="9" s="1"/>
  <c r="Q97" i="9"/>
  <c r="N97" i="9" s="1"/>
  <c r="Q250" i="9"/>
  <c r="N250" i="9" s="1"/>
  <c r="Q167" i="9"/>
  <c r="N167" i="9" s="1"/>
  <c r="Q343" i="9"/>
  <c r="N343" i="9" s="1"/>
  <c r="Q340" i="9"/>
  <c r="N340" i="9" s="1"/>
  <c r="Q116" i="9"/>
  <c r="N116" i="9" s="1"/>
  <c r="Q279" i="9"/>
  <c r="N279" i="9" s="1"/>
  <c r="Q289" i="9"/>
  <c r="N289" i="9" s="1"/>
  <c r="Q144" i="9"/>
  <c r="N144" i="9" s="1"/>
  <c r="Q96" i="9"/>
  <c r="N96" i="9" s="1"/>
  <c r="Q181" i="9"/>
  <c r="N181" i="9" s="1"/>
  <c r="Q242" i="9"/>
  <c r="N242" i="9" s="1"/>
  <c r="Q487" i="9"/>
  <c r="N487" i="9" s="1"/>
  <c r="Q227" i="9"/>
  <c r="N227" i="9" s="1"/>
  <c r="Q468" i="9"/>
  <c r="N468" i="9" s="1"/>
  <c r="Q318" i="9"/>
  <c r="N318" i="9" s="1"/>
  <c r="Q313" i="9"/>
  <c r="N313" i="9" s="1"/>
  <c r="Q87" i="9"/>
  <c r="N87" i="9" s="1"/>
  <c r="Q353" i="9"/>
  <c r="N353" i="9" s="1"/>
  <c r="Q485" i="9"/>
  <c r="N485" i="9" s="1"/>
  <c r="Q201" i="9"/>
  <c r="N201" i="9" s="1"/>
  <c r="Q314" i="9"/>
  <c r="N314" i="9" s="1"/>
  <c r="Q263" i="9"/>
  <c r="N263" i="9" s="1"/>
  <c r="Q172" i="9"/>
  <c r="N172" i="9" s="1"/>
  <c r="Q382" i="9"/>
  <c r="N382" i="9" s="1"/>
  <c r="Q294" i="9"/>
  <c r="N294" i="9" s="1"/>
  <c r="Q499" i="9"/>
  <c r="N499" i="9" s="1"/>
  <c r="Q246" i="9"/>
  <c r="N246" i="9" s="1"/>
  <c r="Q310" i="9"/>
  <c r="N310" i="9" s="1"/>
  <c r="Q207" i="9"/>
  <c r="N207" i="9" s="1"/>
  <c r="Q276" i="9"/>
  <c r="N276" i="9" s="1"/>
  <c r="Q89" i="9"/>
  <c r="N89" i="9" s="1"/>
  <c r="Q186" i="9"/>
  <c r="N186" i="9" s="1"/>
  <c r="Q94" i="9"/>
  <c r="N94" i="9" s="1"/>
  <c r="Q82" i="9"/>
  <c r="N82" i="9" s="1"/>
  <c r="S54" i="9"/>
  <c r="AB82" i="9"/>
  <c r="R54" i="9" s="1"/>
  <c r="P54"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author>
  </authors>
  <commentList>
    <comment ref="X59" authorId="0" shapeId="0" xr:uid="{00000000-0006-0000-0000-000001000000}">
      <text>
        <r>
          <rPr>
            <b/>
            <u/>
            <sz val="10"/>
            <color indexed="81"/>
            <rFont val="Tahoma"/>
            <family val="2"/>
          </rPr>
          <t xml:space="preserve">Table 1
</t>
        </r>
        <r>
          <rPr>
            <sz val="10"/>
            <color indexed="81"/>
            <rFont val="Tahoma"/>
            <family val="2"/>
          </rPr>
          <t>Basic and bonus incomes collected and annualised from the main form.
These are calculated from a specified set of fields dependent on the salary frequency selected. For example if monthly is selected, only the first 3 basic and bonus income fields will be annualised.
A conditional format has been added on the main form to highlight which fields require completion by the user for each salary frequency selected.
Salary frequency is selected in the dropdown cells for each customer.</t>
        </r>
      </text>
    </comment>
    <comment ref="AD59" authorId="0" shapeId="0" xr:uid="{00000000-0006-0000-0000-000002000000}">
      <text>
        <r>
          <rPr>
            <b/>
            <u/>
            <sz val="10"/>
            <color indexed="81"/>
            <rFont val="Tahoma"/>
            <family val="2"/>
          </rPr>
          <t xml:space="preserve">Tax Table
</t>
        </r>
        <r>
          <rPr>
            <sz val="10"/>
            <color indexed="81"/>
            <rFont val="Tahoma"/>
            <family val="2"/>
          </rPr>
          <t>Feeds into table 2 dependent on completion date/no completion date. This is how the first HCA calculator functioned.
Tax allowance figures should be updated when the next years allowance is released to the public.</t>
        </r>
        <r>
          <rPr>
            <sz val="12"/>
            <color indexed="81"/>
            <rFont val="Tahoma"/>
            <family val="2"/>
          </rPr>
          <t xml:space="preserve">
</t>
        </r>
      </text>
    </comment>
    <comment ref="AD69" authorId="0" shapeId="0" xr:uid="{00000000-0006-0000-0000-000003000000}">
      <text>
        <r>
          <rPr>
            <b/>
            <u/>
            <sz val="10"/>
            <color indexed="81"/>
            <rFont val="Tahoma"/>
            <family val="2"/>
          </rPr>
          <t>Table 4</t>
        </r>
        <r>
          <rPr>
            <sz val="10"/>
            <color indexed="81"/>
            <rFont val="Tahoma"/>
            <family val="2"/>
          </rPr>
          <t xml:space="preserve">
Other data used in formulas and functions.</t>
        </r>
      </text>
    </comment>
    <comment ref="X78" authorId="0" shapeId="0" xr:uid="{00000000-0006-0000-0000-000004000000}">
      <text>
        <r>
          <rPr>
            <b/>
            <u/>
            <sz val="10"/>
            <color indexed="81"/>
            <rFont val="Tahoma"/>
            <family val="2"/>
          </rPr>
          <t>Table 1b</t>
        </r>
        <r>
          <rPr>
            <sz val="10"/>
            <color indexed="81"/>
            <rFont val="Tahoma"/>
            <family val="2"/>
          </rPr>
          <t xml:space="preserve">
Consolidates figures from table 1 and other incomes / debts from the calculator.
The figures in this table are required to calculate the Income Multiple score.</t>
        </r>
      </text>
    </comment>
    <comment ref="X85" authorId="0" shapeId="0" xr:uid="{00000000-0006-0000-0000-000005000000}">
      <text>
        <r>
          <rPr>
            <b/>
            <u/>
            <sz val="10"/>
            <color indexed="81"/>
            <rFont val="Tahoma"/>
            <family val="2"/>
          </rPr>
          <t xml:space="preserve">Table 2
</t>
        </r>
        <r>
          <rPr>
            <sz val="10"/>
            <color indexed="81"/>
            <rFont val="Tahoma"/>
            <family val="2"/>
          </rPr>
          <t xml:space="preserve">
This table draws information from the Tax Table based on the expected purchase completion date entry. If no completion date is entered it will use the latest up to date tax allowance figures.
The information in this table is then used in the Monthly Net Income formula.</t>
        </r>
      </text>
    </comment>
    <comment ref="X94" authorId="0" shapeId="0" xr:uid="{00000000-0006-0000-0000-000006000000}">
      <text>
        <r>
          <rPr>
            <b/>
            <u/>
            <sz val="10"/>
            <color indexed="81"/>
            <rFont val="Tahoma"/>
            <family val="2"/>
          </rPr>
          <t xml:space="preserve">Table 2b
</t>
        </r>
        <r>
          <rPr>
            <sz val="10"/>
            <color indexed="81"/>
            <rFont val="Tahoma"/>
            <family val="2"/>
          </rPr>
          <t xml:space="preserve">
The figures in this table are required to calculate the Debt to Household Ratio score.</t>
        </r>
      </text>
    </comment>
  </commentList>
</comments>
</file>

<file path=xl/sharedStrings.xml><?xml version="1.0" encoding="utf-8"?>
<sst xmlns="http://schemas.openxmlformats.org/spreadsheetml/2006/main" count="1504" uniqueCount="179">
  <si>
    <t>Max income ratio</t>
  </si>
  <si>
    <t>Annual equity payment rate %</t>
  </si>
  <si>
    <t>Equity %</t>
  </si>
  <si>
    <t>Upper NI rate</t>
  </si>
  <si>
    <t>lower tax %</t>
  </si>
  <si>
    <t>upper tax %</t>
  </si>
  <si>
    <t>NI rate</t>
  </si>
  <si>
    <t>Mortgage Interest Rate</t>
  </si>
  <si>
    <t>Commitments</t>
  </si>
  <si>
    <t>Date of Birth</t>
  </si>
  <si>
    <t>Completion Date</t>
  </si>
  <si>
    <t>Age next birthday</t>
  </si>
  <si>
    <t>Summary</t>
  </si>
  <si>
    <t>Mortgage Term in years</t>
  </si>
  <si>
    <t>Energy Performance Certificate (EPC)</t>
  </si>
  <si>
    <t>For more on the LENDERS project and the underlying research, please go to www.epcmortgage.org.uk</t>
  </si>
  <si>
    <t>Fuel Energy Efficiency</t>
  </si>
  <si>
    <t>LENDERS Fuel Bill Inputs</t>
  </si>
  <si>
    <t>Residents</t>
  </si>
  <si>
    <t>Property Type</t>
  </si>
  <si>
    <t>Bedrooms</t>
  </si>
  <si>
    <t>EPC Rating</t>
  </si>
  <si>
    <t>One</t>
  </si>
  <si>
    <t>LENDERS Fuel Bill Forecasts</t>
  </si>
  <si>
    <r>
      <t xml:space="preserve">Forecast </t>
    </r>
    <r>
      <rPr>
        <b/>
        <sz val="10"/>
        <color theme="1"/>
        <rFont val="Arial"/>
        <family val="2"/>
      </rPr>
      <t>Annual</t>
    </r>
    <r>
      <rPr>
        <sz val="10"/>
        <color theme="1"/>
        <rFont val="Arial"/>
        <family val="2"/>
      </rPr>
      <t xml:space="preserve"> Fuel Bill =</t>
    </r>
  </si>
  <si>
    <r>
      <t xml:space="preserve">Forecast </t>
    </r>
    <r>
      <rPr>
        <b/>
        <sz val="10"/>
        <color theme="1"/>
        <rFont val="Arial"/>
        <family val="2"/>
      </rPr>
      <t>Monthly</t>
    </r>
    <r>
      <rPr>
        <sz val="10"/>
        <color theme="1"/>
        <rFont val="Arial"/>
        <family val="2"/>
      </rPr>
      <t xml:space="preserve"> Average Fuel Bill =</t>
    </r>
  </si>
  <si>
    <r>
      <t xml:space="preserve">Forecast </t>
    </r>
    <r>
      <rPr>
        <b/>
        <sz val="10"/>
        <color theme="1"/>
        <rFont val="Arial"/>
        <family val="2"/>
      </rPr>
      <t>Monthly</t>
    </r>
    <r>
      <rPr>
        <sz val="10"/>
        <color theme="1"/>
        <rFont val="Arial"/>
        <family val="2"/>
      </rPr>
      <t xml:space="preserve"> 60% Lower Range* =</t>
    </r>
  </si>
  <si>
    <r>
      <t xml:space="preserve">Forecast </t>
    </r>
    <r>
      <rPr>
        <b/>
        <sz val="10"/>
        <color theme="1"/>
        <rFont val="Arial"/>
        <family val="2"/>
      </rPr>
      <t>Monthly</t>
    </r>
    <r>
      <rPr>
        <sz val="10"/>
        <color theme="1"/>
        <rFont val="Arial"/>
        <family val="2"/>
      </rPr>
      <t xml:space="preserve"> 60% Upper Range* =</t>
    </r>
  </si>
  <si>
    <t xml:space="preserve">*Based on the data gathered from the LENDERS project, 60% of the fuel bills in the dataset fall within 15% of the average bill. </t>
  </si>
  <si>
    <t xml:space="preserve">List Options for each Data Category </t>
  </si>
  <si>
    <t>EPC</t>
  </si>
  <si>
    <t>Annual Fuel Bill</t>
  </si>
  <si>
    <t>Flat</t>
  </si>
  <si>
    <t>Studio</t>
  </si>
  <si>
    <t>A</t>
  </si>
  <si>
    <t>Output only</t>
  </si>
  <si>
    <t>Two</t>
  </si>
  <si>
    <t>House</t>
  </si>
  <si>
    <t>B</t>
  </si>
  <si>
    <t>Three</t>
  </si>
  <si>
    <t>C</t>
  </si>
  <si>
    <t>Four</t>
  </si>
  <si>
    <t>3+</t>
  </si>
  <si>
    <t>D</t>
  </si>
  <si>
    <t>Five</t>
  </si>
  <si>
    <t>E</t>
  </si>
  <si>
    <t>More than five</t>
  </si>
  <si>
    <t>F</t>
  </si>
  <si>
    <t>G</t>
  </si>
  <si>
    <t>5+</t>
  </si>
  <si>
    <t>Main Data Lookup Table</t>
  </si>
  <si>
    <t>Result</t>
  </si>
  <si>
    <t>Type of property</t>
  </si>
  <si>
    <t>Annual bonus salary</t>
  </si>
  <si>
    <t>Annual basic salary</t>
  </si>
  <si>
    <t>Total number of permanent residents to live at property</t>
  </si>
  <si>
    <t>PropertyType</t>
  </si>
  <si>
    <r>
      <t xml:space="preserve">Number of bedrooms </t>
    </r>
    <r>
      <rPr>
        <i/>
        <sz val="8"/>
        <rFont val="Arial"/>
        <family val="2"/>
      </rPr>
      <t>(property type to be selected first)</t>
    </r>
  </si>
  <si>
    <t>Annual Service Charge(s)</t>
  </si>
  <si>
    <t>Property address being purchased</t>
  </si>
  <si>
    <t>Shared equity percentage required</t>
  </si>
  <si>
    <t>Property market value / sale price</t>
  </si>
  <si>
    <t>For more information on the LENDERS project and the underlying research, please go to www.epcmortgage.org.uk</t>
  </si>
  <si>
    <t>Markert value / sale price</t>
  </si>
  <si>
    <t>Monthly net household income</t>
  </si>
  <si>
    <t>Equity interest payments
year 6 pcm</t>
  </si>
  <si>
    <t>Customer contribution amount</t>
  </si>
  <si>
    <t>Income multiple score</t>
  </si>
  <si>
    <t>Debt to household 
income ratio %</t>
  </si>
  <si>
    <t>Monthly  commitments</t>
  </si>
  <si>
    <t>Cascade dropdown
(workaround for house / studio error on front form)</t>
  </si>
  <si>
    <t>Please enter customer one name here</t>
  </si>
  <si>
    <t>Please enter customer two name here</t>
  </si>
  <si>
    <t>Monthly additional incomes</t>
  </si>
  <si>
    <r>
      <t xml:space="preserve">Credit card balances </t>
    </r>
    <r>
      <rPr>
        <i/>
        <sz val="10"/>
        <color theme="1"/>
        <rFont val="Arial"/>
        <family val="2"/>
      </rPr>
      <t>(total outstanding balance for all cards)</t>
    </r>
  </si>
  <si>
    <t>First mortgage
(LTV) 25% minimum</t>
  </si>
  <si>
    <t xml:space="preserve">Customer contribution 5% minimum </t>
  </si>
  <si>
    <t>First mortgage amount required</t>
  </si>
  <si>
    <t>Income Multiple Calculation (4.5 MAX)</t>
  </si>
  <si>
    <t>GUIDE</t>
  </si>
  <si>
    <t>Table 1</t>
  </si>
  <si>
    <t>Tax Table</t>
  </si>
  <si>
    <t>Borrower 1</t>
  </si>
  <si>
    <t>Borrower 2</t>
  </si>
  <si>
    <t>Yr End</t>
  </si>
  <si>
    <t>Basic 1</t>
  </si>
  <si>
    <t>tax free allowance</t>
  </si>
  <si>
    <t>lower tax limit</t>
  </si>
  <si>
    <t>Total Basic</t>
  </si>
  <si>
    <t>Bonus 1</t>
  </si>
  <si>
    <t>NI Free rate</t>
  </si>
  <si>
    <t>Total Bonus</t>
  </si>
  <si>
    <t>Upper Earnings limit</t>
  </si>
  <si>
    <t>Other Parameters</t>
  </si>
  <si>
    <t>Additional Incomes (monthly)</t>
  </si>
  <si>
    <t>Debt Outgoings</t>
  </si>
  <si>
    <t>Pension deductions (monthly)</t>
  </si>
  <si>
    <t>Max debt income ratio</t>
  </si>
  <si>
    <t>Student Loan deductions (monthly)</t>
  </si>
  <si>
    <t>Childcare Vouchers (monthly)</t>
  </si>
  <si>
    <t>Mortgage Term</t>
  </si>
  <si>
    <t>Total Taxable Income</t>
  </si>
  <si>
    <t>Less tax free deductions</t>
  </si>
  <si>
    <t>Less NI free deductions</t>
  </si>
  <si>
    <t>Table 1b - Required figures for Income Multiple score (cell R37)</t>
  </si>
  <si>
    <t>Borrowers Equity</t>
  </si>
  <si>
    <t>Total Household Income (Basics + 50% Bonuses)</t>
  </si>
  <si>
    <t>Minimum Deposit</t>
  </si>
  <si>
    <t>Total Additional Incomes (monthly)</t>
  </si>
  <si>
    <t>Monthly LENDERS estimated fuel cost</t>
  </si>
  <si>
    <t>Total Monthly Debt Outgoings (fuel cost excluded for multiple score)</t>
  </si>
  <si>
    <t>Mortgage Amount</t>
  </si>
  <si>
    <t>Debt to Household Income Ratio Calculation (45% MAX)</t>
  </si>
  <si>
    <t xml:space="preserve">Table 2 </t>
  </si>
  <si>
    <t>Borrower 1
Tax and NI</t>
  </si>
  <si>
    <t>Borrower 2
Tax and NI</t>
  </si>
  <si>
    <t>Table 2b - Required figures for Debt to Household Ratio % score (cell S37)</t>
  </si>
  <si>
    <t>Total Additional Incomes</t>
  </si>
  <si>
    <t>Total Monthly Debt Outgoings + LENDERS estimated monthly fuel cost</t>
  </si>
  <si>
    <t>Mortgage PCM (Per Coming Monthly) payments</t>
  </si>
  <si>
    <t>Monthly Equity Payment (1.75% yr6)</t>
  </si>
  <si>
    <t xml:space="preserve">Monthly Net Income </t>
  </si>
  <si>
    <t>Estimated energy fuel cost pcm</t>
  </si>
  <si>
    <t>Annual Ground Rent</t>
  </si>
  <si>
    <t>Service charge &amp; Ground Rent
pcm</t>
  </si>
  <si>
    <t>Monthly Equity Payment (1.75% yr6) + Service Charge + Ground Rent</t>
  </si>
  <si>
    <r>
      <t xml:space="preserve">Loan/ HP payments </t>
    </r>
    <r>
      <rPr>
        <i/>
        <sz val="10"/>
        <color theme="1"/>
        <rFont val="Arial"/>
        <family val="2"/>
      </rPr>
      <t>(total monthly payments)</t>
    </r>
  </si>
  <si>
    <r>
      <t>Overtime, bonuses &amp; commissions</t>
    </r>
    <r>
      <rPr>
        <i/>
        <sz val="10"/>
        <rFont val="Arial"/>
        <family val="2"/>
      </rPr>
      <t xml:space="preserve"> (annual)</t>
    </r>
  </si>
  <si>
    <r>
      <t>Guaranteed maintenance income</t>
    </r>
    <r>
      <rPr>
        <i/>
        <sz val="10"/>
        <rFont val="Arial"/>
        <family val="2"/>
      </rPr>
      <t xml:space="preserve"> (monthly)</t>
    </r>
  </si>
  <si>
    <t>Pay Duration</t>
  </si>
  <si>
    <t>Pay Frequency Options</t>
  </si>
  <si>
    <t>Annual</t>
  </si>
  <si>
    <t>Monthly</t>
  </si>
  <si>
    <t>Fortnightly</t>
  </si>
  <si>
    <t>Weekly</t>
  </si>
  <si>
    <t>4 Weekly</t>
  </si>
  <si>
    <t>Payslip</t>
  </si>
  <si>
    <t>Basic Income</t>
  </si>
  <si>
    <t>Bonus Income</t>
  </si>
  <si>
    <t>Pension deduction</t>
  </si>
  <si>
    <t>Student Loans</t>
  </si>
  <si>
    <t>description</t>
  </si>
  <si>
    <t>Plan Type:</t>
  </si>
  <si>
    <t>Customer 1</t>
  </si>
  <si>
    <t>Customer 2</t>
  </si>
  <si>
    <t>Basic 2</t>
  </si>
  <si>
    <t>Basic 3</t>
  </si>
  <si>
    <t>Bonus 2</t>
  </si>
  <si>
    <t>Percentage</t>
  </si>
  <si>
    <t>Always ensure the Payment Duration field (Yellow background) is correct as this determines how many of the following rows are used in the salary/ deductions calculations.</t>
  </si>
  <si>
    <t>Please complete grey fields where applicable.</t>
  </si>
  <si>
    <t>If you still require assistance please contact Help to Buy (Wales) Ltd on 08000 937 937</t>
  </si>
  <si>
    <t>Help &amp; Guidance</t>
  </si>
  <si>
    <t>Always use the most recent version of the calculator.</t>
  </si>
  <si>
    <t>If it is clear which applicant is the highest earner, please input them as Customer 1.</t>
  </si>
  <si>
    <r>
      <t>Basic employment income</t>
    </r>
    <r>
      <rPr>
        <b/>
        <i/>
        <sz val="10"/>
        <rFont val="Arial"/>
        <family val="2"/>
      </rPr>
      <t xml:space="preserve"> (annual)</t>
    </r>
  </si>
  <si>
    <r>
      <t xml:space="preserve">Basic employment income </t>
    </r>
    <r>
      <rPr>
        <b/>
        <i/>
        <sz val="10"/>
        <rFont val="Arial"/>
        <family val="2"/>
      </rPr>
      <t>(annual)</t>
    </r>
  </si>
  <si>
    <t>Affordability interest fail</t>
  </si>
  <si>
    <t>Y</t>
  </si>
  <si>
    <t xml:space="preserve">pass or fail </t>
  </si>
  <si>
    <t>max interest</t>
  </si>
  <si>
    <t>monthly cost</t>
  </si>
  <si>
    <t xml:space="preserve">Debt to household </t>
  </si>
  <si>
    <r>
      <t xml:space="preserve">Armed Forces Independent Payments (AFIP)/ Widowed Parents Allowance (WPA) </t>
    </r>
    <r>
      <rPr>
        <i/>
        <sz val="10"/>
        <rFont val="Arial"/>
        <family val="2"/>
      </rPr>
      <t>(monthly)</t>
    </r>
  </si>
  <si>
    <r>
      <t>Disability Benefits &amp; Allowances</t>
    </r>
    <r>
      <rPr>
        <i/>
        <sz val="10"/>
        <rFont val="Arial"/>
        <family val="2"/>
      </rPr>
      <t xml:space="preserve"> (monthly)</t>
    </r>
  </si>
  <si>
    <r>
      <t>3rd Party/ Dependants Benefits &amp; Allowances</t>
    </r>
    <r>
      <rPr>
        <i/>
        <sz val="10"/>
        <rFont val="Arial"/>
        <family val="2"/>
      </rPr>
      <t xml:space="preserve"> (monthly)</t>
    </r>
  </si>
  <si>
    <r>
      <t xml:space="preserve">Universal Credits (allowable elements- </t>
    </r>
    <r>
      <rPr>
        <i/>
        <sz val="10"/>
        <rFont val="Arial"/>
        <family val="2"/>
      </rPr>
      <t>monthly</t>
    </r>
    <r>
      <rPr>
        <sz val="10"/>
        <rFont val="Arial"/>
        <family val="2"/>
      </rPr>
      <t>)</t>
    </r>
  </si>
  <si>
    <r>
      <t xml:space="preserve">Bursaries &amp; Stipends </t>
    </r>
    <r>
      <rPr>
        <i/>
        <sz val="10"/>
        <rFont val="Arial"/>
        <family val="2"/>
      </rPr>
      <t>(monthly)</t>
    </r>
  </si>
  <si>
    <r>
      <t>Child maintenance payments to a 3rd party (</t>
    </r>
    <r>
      <rPr>
        <i/>
        <sz val="10"/>
        <rFont val="Arial"/>
        <family val="2"/>
      </rPr>
      <t>monthly</t>
    </r>
    <r>
      <rPr>
        <sz val="10"/>
        <rFont val="Arial"/>
        <family val="2"/>
      </rPr>
      <t>)</t>
    </r>
  </si>
  <si>
    <t>Pensions Income (monthly)</t>
  </si>
  <si>
    <t>Initial Mortgage Rate</t>
  </si>
  <si>
    <t>Follow On Rate/ Standard Variable Rate*</t>
  </si>
  <si>
    <t>*If Follow On Rate differs to the SVR please input the higher rate.  Please note that all ATP's are conditional and dependant on the Interest Rates confirmed in the Mortgage Offer provided to us at ATE.</t>
  </si>
  <si>
    <t>Always input a Completion Date (use a best estimate if necessary) as this can impact the amount of expected tax deductions calculated.</t>
  </si>
  <si>
    <t>Set Interest Rate</t>
  </si>
  <si>
    <t>Higher of IR and SVR</t>
  </si>
  <si>
    <t>The information included on this document is a constituent part of an application for credit to Help to Buy (Wales) Ltd.  By submitting this you assert that all due care has been taken in its preparation, and it is a full, true and accurate representation of the applicant(s) financial position.</t>
  </si>
  <si>
    <t>Mortgage pcm</t>
  </si>
  <si>
    <t>IFA Test Calculator v3.0 01/04/2021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</si>
</sst>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quot;£&quot;#,##0"/>
    <numFmt numFmtId="165" formatCode="&quot;£&quot;#,##0.00"/>
    <numFmt numFmtId="166" formatCode="0.0%"/>
    <numFmt numFmtId="167" formatCode="0.000%"/>
    <numFmt numFmtId="168" formatCode="0.0"/>
    <numFmt numFmtId="169" formatCode="0.0000%"/>
  </numFmts>
  <fonts count="44" x14ac:knownFonts="1">
    <font>
      <sz val="10"/>
      <name val="Arial"/>
    </font>
    <font>
      <sz val="11"/>
      <color theme="1"/>
      <name val="Calibri"/>
      <family val="2"/>
      <scheme val="minor"/>
    </font>
    <font>
      <sz val="10"/>
      <name val="Arial"/>
      <family val="2"/>
    </font>
    <font>
      <sz val="10"/>
      <name val="Arial"/>
      <family val="2"/>
    </font>
    <font>
      <b/>
      <sz val="10"/>
      <name val="Arial"/>
      <family val="2"/>
    </font>
    <font>
      <i/>
      <sz val="10"/>
      <name val="Arial"/>
      <family val="2"/>
    </font>
    <font>
      <sz val="12"/>
      <name val="Arial"/>
      <family val="2"/>
    </font>
    <font>
      <b/>
      <sz val="12"/>
      <name val="Arial"/>
      <family val="2"/>
    </font>
    <font>
      <sz val="10"/>
      <color theme="1"/>
      <name val="Arial"/>
      <family val="2"/>
    </font>
    <font>
      <i/>
      <sz val="14"/>
      <name val="Arial"/>
      <family val="2"/>
    </font>
    <font>
      <b/>
      <sz val="12"/>
      <color theme="0"/>
      <name val="Arial"/>
      <family val="2"/>
    </font>
    <font>
      <sz val="10"/>
      <color theme="0" tint="-4.9989318521683403E-2"/>
      <name val="Arial"/>
      <family val="2"/>
    </font>
    <font>
      <b/>
      <i/>
      <sz val="10"/>
      <color theme="0" tint="-4.9989318521683403E-2"/>
      <name val="Arial"/>
      <family val="2"/>
    </font>
    <font>
      <b/>
      <i/>
      <sz val="10"/>
      <color theme="1"/>
      <name val="Arial"/>
      <family val="2"/>
    </font>
    <font>
      <b/>
      <i/>
      <sz val="10"/>
      <color rgb="FF006666"/>
      <name val="Arial"/>
      <family val="2"/>
    </font>
    <font>
      <b/>
      <i/>
      <sz val="10"/>
      <color rgb="FFFF0000"/>
      <name val="Arial"/>
      <family val="2"/>
    </font>
    <font>
      <sz val="14"/>
      <color theme="1"/>
      <name val="Arial"/>
      <family val="2"/>
    </font>
    <font>
      <sz val="8"/>
      <color theme="1"/>
      <name val="Arial"/>
      <family val="2"/>
    </font>
    <font>
      <i/>
      <sz val="10"/>
      <color theme="0"/>
      <name val="Arial"/>
      <family val="2"/>
    </font>
    <font>
      <sz val="10"/>
      <color theme="0"/>
      <name val="Arial"/>
      <family val="2"/>
    </font>
    <font>
      <sz val="8"/>
      <name val="Arial"/>
      <family val="2"/>
    </font>
    <font>
      <sz val="9"/>
      <color theme="0"/>
      <name val="Arial"/>
      <family val="2"/>
    </font>
    <font>
      <i/>
      <sz val="9"/>
      <color theme="0"/>
      <name val="Arial"/>
      <family val="2"/>
    </font>
    <font>
      <sz val="9"/>
      <name val="Arial"/>
      <family val="2"/>
    </font>
    <font>
      <i/>
      <sz val="8"/>
      <color theme="0" tint="-0.249977111117893"/>
      <name val="Arial"/>
      <family val="2"/>
    </font>
    <font>
      <b/>
      <sz val="10"/>
      <color theme="1"/>
      <name val="Arial"/>
      <family val="2"/>
    </font>
    <font>
      <b/>
      <sz val="10"/>
      <color rgb="FFFF0000"/>
      <name val="Arial"/>
      <family val="2"/>
    </font>
    <font>
      <i/>
      <sz val="8"/>
      <name val="Arial"/>
      <family val="2"/>
    </font>
    <font>
      <i/>
      <sz val="10"/>
      <color theme="0" tint="-0.249977111117893"/>
      <name val="Arial"/>
      <family val="2"/>
    </font>
    <font>
      <u/>
      <sz val="10"/>
      <color indexed="12"/>
      <name val="Arial"/>
      <family val="2"/>
    </font>
    <font>
      <i/>
      <sz val="9"/>
      <name val="Arial"/>
      <family val="2"/>
    </font>
    <font>
      <sz val="14"/>
      <name val="Arial"/>
      <family val="2"/>
    </font>
    <font>
      <b/>
      <sz val="14"/>
      <name val="Arial"/>
      <family val="2"/>
    </font>
    <font>
      <i/>
      <sz val="10"/>
      <color theme="1"/>
      <name val="Arial"/>
      <family val="2"/>
    </font>
    <font>
      <sz val="11"/>
      <name val="Calibri"/>
      <family val="2"/>
      <scheme val="minor"/>
    </font>
    <font>
      <b/>
      <u/>
      <sz val="10"/>
      <color indexed="81"/>
      <name val="Tahoma"/>
      <family val="2"/>
    </font>
    <font>
      <sz val="10"/>
      <color indexed="81"/>
      <name val="Tahoma"/>
      <family val="2"/>
    </font>
    <font>
      <sz val="12"/>
      <color indexed="81"/>
      <name val="Tahoma"/>
      <family val="2"/>
    </font>
    <font>
      <b/>
      <sz val="8"/>
      <name val="Arial"/>
      <family val="2"/>
    </font>
    <font>
      <i/>
      <sz val="9"/>
      <color theme="1"/>
      <name val="Arial"/>
      <family val="2"/>
    </font>
    <font>
      <i/>
      <sz val="8"/>
      <color theme="1"/>
      <name val="Arial"/>
      <family val="2"/>
    </font>
    <font>
      <b/>
      <sz val="10"/>
      <color theme="0"/>
      <name val="Arial"/>
      <family val="2"/>
    </font>
    <font>
      <b/>
      <i/>
      <sz val="10"/>
      <name val="Arial"/>
      <family val="2"/>
    </font>
    <font>
      <sz val="10"/>
      <name val="Arial"/>
      <family val="2"/>
    </font>
  </fonts>
  <fills count="12">
    <fill>
      <patternFill patternType="none"/>
    </fill>
    <fill>
      <patternFill patternType="gray125"/>
    </fill>
    <fill>
      <patternFill patternType="solid">
        <fgColor theme="0"/>
        <bgColor indexed="64"/>
      </patternFill>
    </fill>
    <fill>
      <patternFill patternType="solid">
        <fgColor rgb="FF0099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CB8"/>
        <bgColor indexed="64"/>
      </patternFill>
    </fill>
    <fill>
      <patternFill patternType="solid">
        <fgColor rgb="FFB3FFFF"/>
        <bgColor indexed="64"/>
      </patternFill>
    </fill>
    <fill>
      <patternFill patternType="solid">
        <fgColor theme="0" tint="-0.14996795556505021"/>
        <bgColor indexed="64"/>
      </patternFill>
    </fill>
  </fills>
  <borders count="8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ck">
        <color theme="0" tint="-0.24994659260841701"/>
      </bottom>
      <diagonal/>
    </border>
    <border>
      <left style="thick">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ck">
        <color theme="0" tint="-0.24994659260841701"/>
      </right>
      <top style="thick">
        <color theme="0" tint="-0.24994659260841701"/>
      </top>
      <bottom style="thin">
        <color theme="0" tint="-0.24994659260841701"/>
      </bottom>
      <diagonal/>
    </border>
    <border>
      <left style="thick">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ck">
        <color theme="0" tint="-0.24994659260841701"/>
      </right>
      <top style="thin">
        <color theme="0" tint="-0.24994659260841701"/>
      </top>
      <bottom style="thin">
        <color theme="0" tint="-0.24994659260841701"/>
      </bottom>
      <diagonal/>
    </border>
    <border>
      <left style="thick">
        <color theme="0" tint="-0.24994659260841701"/>
      </left>
      <right/>
      <top style="thin">
        <color theme="0" tint="-0.24994659260841701"/>
      </top>
      <bottom style="thick">
        <color theme="0" tint="-0.24994659260841701"/>
      </bottom>
      <diagonal/>
    </border>
    <border>
      <left/>
      <right/>
      <top style="thin">
        <color theme="0" tint="-0.24994659260841701"/>
      </top>
      <bottom style="thick">
        <color theme="0" tint="-0.24994659260841701"/>
      </bottom>
      <diagonal/>
    </border>
    <border>
      <left/>
      <right style="thick">
        <color theme="0" tint="-0.24994659260841701"/>
      </right>
      <top style="thin">
        <color theme="0" tint="-0.24994659260841701"/>
      </top>
      <bottom style="thick">
        <color theme="0" tint="-0.24994659260841701"/>
      </bottom>
      <diagonal/>
    </border>
    <border>
      <left style="thick">
        <color theme="0" tint="-0.24994659260841701"/>
      </left>
      <right/>
      <top style="thick">
        <color theme="0" tint="-0.24994659260841701"/>
      </top>
      <bottom/>
      <diagonal/>
    </border>
    <border>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diagonal/>
    </border>
    <border>
      <left/>
      <right style="thick">
        <color theme="0" tint="-0.24994659260841701"/>
      </right>
      <top/>
      <bottom style="thick">
        <color theme="0" tint="-0.24994659260841701"/>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
      <left style="thick">
        <color theme="0" tint="-0.24994659260841701"/>
      </left>
      <right style="thick">
        <color theme="0" tint="-0.24994659260841701"/>
      </right>
      <top style="thin">
        <color theme="0" tint="-0.24994659260841701"/>
      </top>
      <bottom style="thin">
        <color theme="0" tint="-0.24994659260841701"/>
      </bottom>
      <diagonal/>
    </border>
    <border>
      <left style="thick">
        <color theme="0" tint="-0.24994659260841701"/>
      </left>
      <right style="thick">
        <color theme="0" tint="-0.24994659260841701"/>
      </right>
      <top style="thin">
        <color theme="0" tint="-0.24994659260841701"/>
      </top>
      <bottom style="thick">
        <color theme="0" tint="-0.24994659260841701"/>
      </bottom>
      <diagonal/>
    </border>
    <border>
      <left style="thick">
        <color theme="0" tint="-0.24994659260841701"/>
      </left>
      <right/>
      <top style="thin">
        <color theme="0" tint="-0.24994659260841701"/>
      </top>
      <bottom style="thin">
        <color theme="0" tint="-0.24994659260841701"/>
      </bottom>
      <diagonal/>
    </border>
    <border>
      <left style="thin">
        <color theme="0" tint="-0.24994659260841701"/>
      </left>
      <right style="thick">
        <color theme="0" tint="-0.24994659260841701"/>
      </right>
      <top style="thin">
        <color theme="0" tint="-0.24994659260841701"/>
      </top>
      <bottom style="thick">
        <color theme="0" tint="-0.24994659260841701"/>
      </bottom>
      <diagonal/>
    </border>
    <border>
      <left/>
      <right style="thick">
        <color theme="0" tint="-0.24994659260841701"/>
      </right>
      <top/>
      <bottom/>
      <diagonal/>
    </border>
    <border>
      <left style="thick">
        <color theme="0" tint="-0.24994659260841701"/>
      </left>
      <right style="thin">
        <color theme="0" tint="-0.24994659260841701"/>
      </right>
      <top style="thin">
        <color theme="0" tint="-0.24994659260841701"/>
      </top>
      <bottom style="thick">
        <color theme="0" tint="-0.2499465926084170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0" fontId="1" fillId="0" borderId="0"/>
    <xf numFmtId="43" fontId="2"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alignment vertical="top"/>
      <protection locked="0"/>
    </xf>
    <xf numFmtId="9" fontId="43" fillId="0" borderId="0" applyFont="0" applyFill="0" applyBorder="0" applyAlignment="0" applyProtection="0"/>
  </cellStyleXfs>
  <cellXfs count="428">
    <xf numFmtId="0" fontId="0" fillId="0" borderId="0" xfId="0"/>
    <xf numFmtId="0" fontId="0" fillId="0" borderId="0" xfId="0" applyProtection="1"/>
    <xf numFmtId="0" fontId="0" fillId="0" borderId="0" xfId="0" applyBorder="1" applyProtection="1"/>
    <xf numFmtId="0" fontId="0" fillId="0" borderId="0" xfId="0" applyAlignment="1" applyProtection="1">
      <alignment horizontal="left"/>
    </xf>
    <xf numFmtId="0" fontId="3" fillId="0" borderId="0" xfId="0" applyFont="1" applyProtection="1"/>
    <xf numFmtId="0" fontId="4" fillId="0" borderId="0" xfId="0" applyFont="1" applyFill="1" applyBorder="1" applyAlignment="1" applyProtection="1">
      <alignment vertical="top"/>
    </xf>
    <xf numFmtId="0" fontId="9" fillId="0" borderId="0" xfId="0" applyFont="1" applyAlignment="1" applyProtection="1">
      <alignment horizontal="center" vertical="center"/>
    </xf>
    <xf numFmtId="0" fontId="5" fillId="0" borderId="0" xfId="0" applyFont="1" applyProtection="1"/>
    <xf numFmtId="0" fontId="0" fillId="0" borderId="0" xfId="0" applyFill="1" applyBorder="1" applyAlignment="1" applyProtection="1">
      <alignment horizontal="left" vertical="center"/>
    </xf>
    <xf numFmtId="0" fontId="7" fillId="0" borderId="0" xfId="0" applyFont="1" applyProtection="1"/>
    <xf numFmtId="0" fontId="7" fillId="0" borderId="0" xfId="0" applyFont="1" applyFill="1" applyBorder="1" applyAlignment="1" applyProtection="1">
      <alignment vertical="top"/>
    </xf>
    <xf numFmtId="0" fontId="4" fillId="0" borderId="0" xfId="0" applyFont="1" applyFill="1" applyBorder="1" applyAlignment="1" applyProtection="1">
      <alignment vertical="center" wrapText="1"/>
    </xf>
    <xf numFmtId="0" fontId="11" fillId="0" borderId="0" xfId="0" applyFont="1" applyFill="1" applyBorder="1" applyAlignment="1" applyProtection="1">
      <alignment horizontal="left" vertical="center"/>
    </xf>
    <xf numFmtId="0" fontId="9" fillId="0" borderId="0" xfId="0" applyFont="1" applyBorder="1" applyAlignment="1" applyProtection="1">
      <alignment horizontal="center" vertical="center"/>
    </xf>
    <xf numFmtId="0" fontId="0" fillId="0" borderId="0" xfId="0" applyBorder="1" applyAlignment="1" applyProtection="1"/>
    <xf numFmtId="0" fontId="3" fillId="0" borderId="0" xfId="0" applyFont="1" applyBorder="1" applyAlignment="1" applyProtection="1">
      <alignment vertical="center"/>
    </xf>
    <xf numFmtId="164" fontId="13" fillId="0" borderId="0" xfId="0" applyNumberFormat="1" applyFont="1" applyFill="1" applyBorder="1" applyAlignment="1" applyProtection="1">
      <alignment vertical="center" wrapText="1"/>
    </xf>
    <xf numFmtId="0" fontId="7" fillId="0" borderId="0" xfId="0" applyFont="1" applyFill="1" applyAlignment="1" applyProtection="1">
      <alignment vertical="center"/>
    </xf>
    <xf numFmtId="164" fontId="7" fillId="0" borderId="0" xfId="0" applyNumberFormat="1" applyFont="1" applyFill="1" applyBorder="1" applyAlignment="1" applyProtection="1">
      <alignment vertical="center"/>
    </xf>
    <xf numFmtId="0" fontId="13" fillId="0" borderId="0" xfId="0" applyFont="1" applyFill="1" applyBorder="1" applyAlignment="1" applyProtection="1">
      <alignment wrapText="1"/>
    </xf>
    <xf numFmtId="0" fontId="12"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164" fontId="15" fillId="0" borderId="9" xfId="0" applyNumberFormat="1" applyFont="1" applyBorder="1" applyAlignment="1" applyProtection="1">
      <alignment vertical="top"/>
    </xf>
    <xf numFmtId="0" fontId="17" fillId="0" borderId="0" xfId="0" applyFont="1" applyFill="1" applyBorder="1" applyAlignment="1" applyProtection="1">
      <alignment horizontal="right" vertical="top" wrapText="1"/>
    </xf>
    <xf numFmtId="0" fontId="2" fillId="0" borderId="0" xfId="0" applyFont="1" applyProtection="1"/>
    <xf numFmtId="14" fontId="2" fillId="5" borderId="9" xfId="0" applyNumberFormat="1" applyFont="1" applyFill="1" applyBorder="1" applyAlignment="1" applyProtection="1">
      <alignment horizontal="center" vertical="center"/>
      <protection locked="0"/>
    </xf>
    <xf numFmtId="0" fontId="5" fillId="0" borderId="0" xfId="0" applyFont="1" applyAlignment="1" applyProtection="1">
      <alignment vertical="center"/>
    </xf>
    <xf numFmtId="0" fontId="2" fillId="0" borderId="0" xfId="0" applyFont="1" applyAlignment="1" applyProtection="1"/>
    <xf numFmtId="0" fontId="2" fillId="0" borderId="0" xfId="0" applyFont="1" applyFill="1" applyBorder="1" applyProtection="1"/>
    <xf numFmtId="2" fontId="2" fillId="0" borderId="0" xfId="0" applyNumberFormat="1" applyFont="1" applyFill="1" applyBorder="1" applyAlignment="1" applyProtection="1">
      <alignment vertical="center" wrapText="1"/>
    </xf>
    <xf numFmtId="0" fontId="6" fillId="0" borderId="0" xfId="0" applyFont="1" applyProtection="1"/>
    <xf numFmtId="0" fontId="6" fillId="0" borderId="0" xfId="0" applyFont="1" applyAlignment="1" applyProtection="1">
      <alignment wrapText="1"/>
    </xf>
    <xf numFmtId="0" fontId="19" fillId="0" borderId="0" xfId="0" applyFont="1" applyFill="1" applyBorder="1" applyAlignment="1" applyProtection="1">
      <alignment vertical="center" wrapText="1"/>
    </xf>
    <xf numFmtId="0" fontId="19" fillId="0" borderId="0" xfId="0" applyFont="1" applyProtection="1"/>
    <xf numFmtId="0" fontId="19" fillId="0" borderId="0" xfId="0" applyFont="1" applyAlignment="1" applyProtection="1"/>
    <xf numFmtId="0" fontId="2" fillId="0" borderId="0" xfId="0" applyFont="1" applyAlignment="1" applyProtection="1">
      <alignment vertical="center"/>
    </xf>
    <xf numFmtId="164" fontId="2" fillId="0" borderId="0" xfId="0" applyNumberFormat="1" applyFont="1" applyFill="1" applyBorder="1" applyAlignment="1" applyProtection="1">
      <alignment vertical="center"/>
    </xf>
    <xf numFmtId="9" fontId="2" fillId="0" borderId="0" xfId="0" applyNumberFormat="1" applyFont="1" applyFill="1" applyBorder="1" applyAlignment="1" applyProtection="1">
      <alignment vertical="center"/>
    </xf>
    <xf numFmtId="0" fontId="18" fillId="0" borderId="0" xfId="0" applyFont="1" applyFill="1" applyBorder="1" applyAlignment="1" applyProtection="1">
      <alignment vertical="center" wrapText="1"/>
    </xf>
    <xf numFmtId="0" fontId="2" fillId="0" borderId="0" xfId="0" applyFont="1" applyAlignment="1" applyProtection="1">
      <alignment wrapText="1"/>
    </xf>
    <xf numFmtId="0" fontId="19"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7" fillId="0" borderId="0" xfId="0" applyFont="1" applyFill="1" applyBorder="1" applyProtection="1"/>
    <xf numFmtId="0" fontId="22" fillId="0" borderId="0" xfId="0" applyFont="1" applyFill="1" applyBorder="1" applyAlignment="1" applyProtection="1">
      <alignment vertical="center" wrapText="1"/>
    </xf>
    <xf numFmtId="0" fontId="19" fillId="0" borderId="0" xfId="0" applyFont="1" applyBorder="1" applyProtection="1"/>
    <xf numFmtId="0" fontId="2" fillId="0" borderId="0" xfId="0" applyFont="1" applyFill="1" applyBorder="1" applyAlignment="1" applyProtection="1"/>
    <xf numFmtId="0" fontId="5" fillId="0" borderId="0" xfId="0" applyFont="1" applyFill="1" applyBorder="1" applyAlignment="1" applyProtection="1">
      <alignment vertical="center"/>
    </xf>
    <xf numFmtId="9" fontId="2" fillId="0" borderId="0" xfId="0" applyNumberFormat="1" applyFont="1" applyFill="1" applyBorder="1" applyAlignment="1" applyProtection="1">
      <alignment vertical="center" wrapText="1"/>
    </xf>
    <xf numFmtId="0" fontId="8" fillId="2" borderId="0" xfId="1" applyFont="1" applyFill="1" applyProtection="1">
      <protection hidden="1"/>
    </xf>
    <xf numFmtId="0" fontId="8" fillId="4" borderId="18" xfId="1" applyFont="1" applyFill="1" applyBorder="1" applyAlignment="1" applyProtection="1">
      <alignment horizontal="center"/>
      <protection hidden="1"/>
    </xf>
    <xf numFmtId="0" fontId="8" fillId="4" borderId="19" xfId="1" applyFont="1" applyFill="1" applyBorder="1" applyAlignment="1" applyProtection="1">
      <alignment horizontal="center"/>
      <protection hidden="1"/>
    </xf>
    <xf numFmtId="0" fontId="4" fillId="2" borderId="18" xfId="1" applyFont="1" applyFill="1" applyBorder="1" applyAlignment="1" applyProtection="1">
      <alignment horizontal="center" vertical="center"/>
      <protection hidden="1"/>
    </xf>
    <xf numFmtId="0" fontId="4" fillId="2" borderId="19" xfId="1" applyFont="1" applyFill="1" applyBorder="1" applyAlignment="1" applyProtection="1">
      <alignment horizontal="center" vertical="center"/>
      <protection hidden="1"/>
    </xf>
    <xf numFmtId="3" fontId="4" fillId="2" borderId="19" xfId="1" applyNumberFormat="1" applyFont="1" applyFill="1" applyBorder="1" applyAlignment="1" applyProtection="1">
      <alignment horizontal="center" vertical="center"/>
      <protection hidden="1"/>
    </xf>
    <xf numFmtId="0" fontId="8" fillId="2" borderId="0" xfId="1" applyFont="1" applyFill="1" applyAlignment="1" applyProtection="1">
      <alignment vertical="center"/>
      <protection hidden="1"/>
    </xf>
    <xf numFmtId="0" fontId="8" fillId="4" borderId="27" xfId="1" applyFont="1" applyFill="1" applyBorder="1" applyAlignment="1" applyProtection="1">
      <alignment horizontal="center"/>
      <protection hidden="1"/>
    </xf>
    <xf numFmtId="0" fontId="8" fillId="4" borderId="0" xfId="1" applyFont="1" applyFill="1" applyBorder="1" applyAlignment="1" applyProtection="1">
      <alignment horizontal="center"/>
      <protection hidden="1"/>
    </xf>
    <xf numFmtId="0" fontId="8" fillId="4" borderId="28" xfId="1" applyFont="1" applyFill="1" applyBorder="1" applyAlignment="1" applyProtection="1">
      <alignment horizontal="center"/>
      <protection hidden="1"/>
    </xf>
    <xf numFmtId="0" fontId="8" fillId="2" borderId="18" xfId="1" applyFont="1" applyFill="1" applyBorder="1" applyAlignment="1" applyProtection="1">
      <alignment horizontal="center"/>
      <protection hidden="1"/>
    </xf>
    <xf numFmtId="0" fontId="8" fillId="2" borderId="19" xfId="1" applyFont="1" applyFill="1" applyBorder="1" applyAlignment="1" applyProtection="1">
      <alignment horizontal="center"/>
      <protection hidden="1"/>
    </xf>
    <xf numFmtId="0" fontId="8" fillId="2" borderId="20" xfId="1" applyFont="1" applyFill="1" applyBorder="1" applyAlignment="1" applyProtection="1">
      <alignment horizontal="center"/>
      <protection hidden="1"/>
    </xf>
    <xf numFmtId="0" fontId="28" fillId="2" borderId="0" xfId="1" applyFont="1" applyFill="1" applyAlignment="1" applyProtection="1">
      <alignment horizontal="center"/>
      <protection hidden="1"/>
    </xf>
    <xf numFmtId="0" fontId="8" fillId="2" borderId="29" xfId="1" applyFont="1" applyFill="1" applyBorder="1" applyAlignment="1" applyProtection="1">
      <alignment horizontal="center"/>
      <protection hidden="1"/>
    </xf>
    <xf numFmtId="0" fontId="8" fillId="2" borderId="30" xfId="1" applyFont="1" applyFill="1" applyBorder="1" applyAlignment="1" applyProtection="1">
      <alignment horizontal="center"/>
      <protection hidden="1"/>
    </xf>
    <xf numFmtId="0" fontId="8" fillId="2" borderId="31" xfId="1" applyFont="1" applyFill="1" applyBorder="1" applyAlignment="1" applyProtection="1">
      <alignment horizontal="center"/>
      <protection hidden="1"/>
    </xf>
    <xf numFmtId="0" fontId="8" fillId="2" borderId="32" xfId="1" applyFont="1" applyFill="1" applyBorder="1" applyAlignment="1" applyProtection="1">
      <alignment horizontal="center"/>
      <protection hidden="1"/>
    </xf>
    <xf numFmtId="0" fontId="8" fillId="2" borderId="33" xfId="1" applyFont="1" applyFill="1" applyBorder="1" applyAlignment="1" applyProtection="1">
      <alignment horizontal="center"/>
      <protection hidden="1"/>
    </xf>
    <xf numFmtId="0" fontId="8" fillId="2" borderId="0" xfId="1" applyFont="1" applyFill="1" applyBorder="1" applyAlignment="1" applyProtection="1">
      <alignment horizontal="center"/>
      <protection hidden="1"/>
    </xf>
    <xf numFmtId="0" fontId="8" fillId="4" borderId="34" xfId="1" applyFont="1" applyFill="1" applyBorder="1" applyAlignment="1" applyProtection="1">
      <alignment horizontal="center"/>
      <protection hidden="1"/>
    </xf>
    <xf numFmtId="165" fontId="8" fillId="2" borderId="20" xfId="1" applyNumberFormat="1" applyFont="1" applyFill="1" applyBorder="1" applyAlignment="1" applyProtection="1">
      <alignment horizontal="center"/>
      <protection hidden="1"/>
    </xf>
    <xf numFmtId="0" fontId="8" fillId="2" borderId="35" xfId="1" applyFont="1" applyFill="1" applyBorder="1" applyAlignment="1" applyProtection="1">
      <alignment horizontal="center"/>
      <protection hidden="1"/>
    </xf>
    <xf numFmtId="165" fontId="8" fillId="2" borderId="33" xfId="1" applyNumberFormat="1" applyFont="1" applyFill="1" applyBorder="1" applyAlignment="1" applyProtection="1">
      <alignment horizontal="center"/>
      <protection hidden="1"/>
    </xf>
    <xf numFmtId="165" fontId="2" fillId="5" borderId="9" xfId="0" applyNumberFormat="1" applyFont="1" applyFill="1" applyBorder="1" applyAlignment="1" applyProtection="1">
      <alignment vertical="center"/>
      <protection locked="0"/>
    </xf>
    <xf numFmtId="0" fontId="2" fillId="5" borderId="9" xfId="0" applyNumberFormat="1" applyFont="1" applyFill="1" applyBorder="1" applyAlignment="1" applyProtection="1">
      <alignment vertical="center"/>
      <protection locked="0"/>
    </xf>
    <xf numFmtId="14" fontId="2" fillId="5" borderId="9" xfId="0" applyNumberFormat="1" applyFont="1" applyFill="1" applyBorder="1" applyAlignment="1" applyProtection="1">
      <alignment vertical="center"/>
      <protection locked="0"/>
    </xf>
    <xf numFmtId="0" fontId="19" fillId="3" borderId="9"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1" fillId="0" borderId="1" xfId="0" applyFont="1" applyFill="1" applyBorder="1" applyAlignment="1" applyProtection="1">
      <alignment vertical="center"/>
    </xf>
    <xf numFmtId="0" fontId="21" fillId="0" borderId="2" xfId="0" applyFont="1" applyFill="1" applyBorder="1" applyAlignment="1" applyProtection="1">
      <alignment horizontal="center" vertical="center"/>
    </xf>
    <xf numFmtId="0" fontId="8" fillId="2" borderId="9" xfId="1" applyFont="1" applyFill="1" applyBorder="1" applyAlignment="1" applyProtection="1">
      <alignment horizontal="center"/>
      <protection hidden="1"/>
    </xf>
    <xf numFmtId="0" fontId="8" fillId="2" borderId="9" xfId="1" applyFont="1" applyFill="1" applyBorder="1" applyAlignment="1" applyProtection="1">
      <alignment horizontal="center" vertical="center"/>
      <protection hidden="1"/>
    </xf>
    <xf numFmtId="0" fontId="8" fillId="2" borderId="0" xfId="1" applyFont="1" applyFill="1" applyBorder="1" applyProtection="1">
      <protection hidden="1"/>
    </xf>
    <xf numFmtId="0" fontId="8" fillId="2" borderId="9" xfId="1" applyFont="1" applyFill="1" applyBorder="1" applyProtection="1">
      <protection hidden="1"/>
    </xf>
    <xf numFmtId="0" fontId="25" fillId="2" borderId="9" xfId="1" applyFont="1" applyFill="1" applyBorder="1" applyAlignment="1" applyProtection="1">
      <alignment horizontal="center"/>
      <protection hidden="1"/>
    </xf>
    <xf numFmtId="0" fontId="8" fillId="2" borderId="0" xfId="1" applyFont="1" applyFill="1" applyAlignment="1" applyProtection="1">
      <protection hidden="1"/>
    </xf>
    <xf numFmtId="165" fontId="11" fillId="0" borderId="0" xfId="0" applyNumberFormat="1" applyFont="1" applyAlignment="1" applyProtection="1">
      <alignment vertical="top"/>
    </xf>
    <xf numFmtId="165" fontId="14" fillId="0" borderId="9" xfId="0" applyNumberFormat="1" applyFont="1" applyBorder="1" applyAlignment="1" applyProtection="1">
      <alignment vertical="top"/>
    </xf>
    <xf numFmtId="165" fontId="14" fillId="0" borderId="0" xfId="0" applyNumberFormat="1" applyFont="1" applyBorder="1" applyAlignment="1" applyProtection="1">
      <alignment vertical="top"/>
    </xf>
    <xf numFmtId="165" fontId="15" fillId="0" borderId="9" xfId="0" applyNumberFormat="1" applyFont="1" applyBorder="1" applyAlignment="1" applyProtection="1">
      <alignment vertical="top"/>
    </xf>
    <xf numFmtId="165" fontId="2" fillId="5" borderId="9" xfId="0" applyNumberFormat="1" applyFont="1" applyFill="1" applyBorder="1" applyAlignment="1" applyProtection="1">
      <alignment horizontal="right" vertical="center"/>
      <protection locked="0"/>
    </xf>
    <xf numFmtId="165" fontId="14" fillId="0" borderId="5" xfId="0" applyNumberFormat="1" applyFont="1" applyBorder="1" applyAlignment="1" applyProtection="1">
      <alignment horizontal="right" vertical="top"/>
    </xf>
    <xf numFmtId="165" fontId="11" fillId="0" borderId="0" xfId="0" applyNumberFormat="1" applyFont="1" applyAlignment="1" applyProtection="1">
      <alignment horizontal="right" vertical="top"/>
    </xf>
    <xf numFmtId="165" fontId="14" fillId="0" borderId="9" xfId="0" applyNumberFormat="1" applyFont="1" applyBorder="1" applyAlignment="1" applyProtection="1">
      <alignment horizontal="right" vertical="top"/>
    </xf>
    <xf numFmtId="165" fontId="14" fillId="0" borderId="0" xfId="0" applyNumberFormat="1" applyFont="1" applyBorder="1" applyAlignment="1" applyProtection="1">
      <alignment horizontal="right" vertical="top"/>
    </xf>
    <xf numFmtId="165" fontId="15" fillId="0" borderId="9" xfId="0" applyNumberFormat="1" applyFont="1" applyBorder="1" applyAlignment="1" applyProtection="1">
      <alignment horizontal="right" vertical="top"/>
    </xf>
    <xf numFmtId="0" fontId="21" fillId="0" borderId="7" xfId="0" applyFont="1" applyFill="1" applyBorder="1" applyAlignment="1" applyProtection="1">
      <alignment vertical="center"/>
    </xf>
    <xf numFmtId="0" fontId="21" fillId="0" borderId="0" xfId="0" applyFont="1" applyFill="1" applyBorder="1" applyAlignment="1" applyProtection="1">
      <alignment horizontal="center" vertical="center"/>
    </xf>
    <xf numFmtId="14" fontId="2" fillId="5" borderId="11" xfId="0" applyNumberFormat="1" applyFont="1" applyFill="1" applyBorder="1" applyAlignment="1" applyProtection="1">
      <alignment horizontal="center" vertical="center"/>
      <protection locked="0"/>
    </xf>
    <xf numFmtId="0" fontId="2" fillId="5" borderId="11" xfId="0" applyFont="1" applyFill="1" applyBorder="1" applyAlignment="1" applyProtection="1">
      <alignment horizontal="center"/>
      <protection locked="0"/>
    </xf>
    <xf numFmtId="0" fontId="21" fillId="0" borderId="0" xfId="0" applyFont="1" applyFill="1" applyBorder="1" applyAlignment="1" applyProtection="1">
      <alignment vertical="center" wrapText="1"/>
    </xf>
    <xf numFmtId="9" fontId="8" fillId="5" borderId="9" xfId="0" applyNumberFormat="1" applyFont="1" applyFill="1" applyBorder="1" applyAlignment="1" applyProtection="1">
      <alignment vertical="center"/>
      <protection locked="0"/>
    </xf>
    <xf numFmtId="0" fontId="3" fillId="0" borderId="0" xfId="0" applyFont="1" applyAlignment="1" applyProtection="1">
      <alignment horizontal="center" vertical="center"/>
    </xf>
    <xf numFmtId="9" fontId="21" fillId="3" borderId="9" xfId="0" applyNumberFormat="1" applyFont="1" applyFill="1" applyBorder="1" applyAlignment="1" applyProtection="1">
      <alignment horizontal="center" vertical="center" wrapText="1"/>
    </xf>
    <xf numFmtId="165" fontId="30" fillId="0" borderId="9" xfId="0" applyNumberFormat="1" applyFont="1" applyBorder="1" applyAlignment="1" applyProtection="1">
      <alignment horizontal="center" vertical="center"/>
    </xf>
    <xf numFmtId="9" fontId="30" fillId="0" borderId="9" xfId="0" applyNumberFormat="1" applyFont="1" applyBorder="1" applyAlignment="1" applyProtection="1">
      <alignment horizontal="center" vertical="center"/>
    </xf>
    <xf numFmtId="0" fontId="2" fillId="0" borderId="0" xfId="0" applyFont="1" applyBorder="1" applyAlignment="1" applyProtection="1">
      <alignment horizontal="right" vertical="top"/>
    </xf>
    <xf numFmtId="0" fontId="11" fillId="0" borderId="0" xfId="0" applyFont="1" applyBorder="1" applyAlignment="1" applyProtection="1">
      <alignment horizontal="right" vertical="top"/>
    </xf>
    <xf numFmtId="2" fontId="21" fillId="3" borderId="9" xfId="0" applyNumberFormat="1"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64" fontId="30" fillId="0" borderId="9" xfId="0" applyNumberFormat="1" applyFont="1" applyBorder="1" applyAlignment="1" applyProtection="1">
      <alignment horizontal="center" vertical="center"/>
    </xf>
    <xf numFmtId="2" fontId="23" fillId="0" borderId="9" xfId="0" applyNumberFormat="1" applyFont="1" applyFill="1" applyBorder="1" applyAlignment="1" applyProtection="1">
      <alignment horizontal="center" vertical="center" wrapText="1"/>
    </xf>
    <xf numFmtId="9" fontId="23" fillId="0" borderId="9" xfId="0" applyNumberFormat="1" applyFont="1" applyFill="1" applyBorder="1" applyAlignment="1" applyProtection="1">
      <alignment horizontal="center" vertical="center" wrapText="1"/>
    </xf>
    <xf numFmtId="0" fontId="32" fillId="0" borderId="0" xfId="0" applyFont="1" applyFill="1" applyBorder="1" applyProtection="1"/>
    <xf numFmtId="9" fontId="16" fillId="0" borderId="0" xfId="0" applyNumberFormat="1" applyFont="1" applyFill="1" applyBorder="1" applyAlignment="1" applyProtection="1">
      <alignment vertical="center"/>
    </xf>
    <xf numFmtId="0" fontId="2" fillId="0" borderId="2" xfId="0" applyFont="1" applyFill="1" applyBorder="1" applyAlignment="1" applyProtection="1">
      <alignment vertical="top"/>
    </xf>
    <xf numFmtId="0" fontId="2" fillId="0" borderId="0" xfId="0" applyFont="1" applyFill="1" applyBorder="1" applyAlignment="1" applyProtection="1">
      <alignment vertical="top"/>
    </xf>
    <xf numFmtId="0" fontId="2" fillId="0" borderId="3" xfId="0" applyFont="1" applyFill="1" applyBorder="1" applyAlignment="1" applyProtection="1">
      <alignment vertical="top"/>
    </xf>
    <xf numFmtId="0" fontId="2" fillId="0" borderId="8" xfId="0" applyFont="1" applyFill="1" applyBorder="1" applyAlignment="1" applyProtection="1">
      <alignment vertical="top"/>
    </xf>
    <xf numFmtId="0" fontId="2" fillId="0" borderId="0" xfId="0" applyFont="1" applyFill="1" applyBorder="1" applyAlignment="1" applyProtection="1">
      <alignment vertical="center"/>
    </xf>
    <xf numFmtId="2" fontId="21" fillId="3" borderId="9" xfId="0" applyNumberFormat="1" applyFont="1" applyFill="1" applyBorder="1" applyAlignment="1" applyProtection="1">
      <alignment horizontal="center" vertical="center" wrapText="1"/>
    </xf>
    <xf numFmtId="0" fontId="4" fillId="7" borderId="36" xfId="1" applyFont="1" applyFill="1" applyBorder="1" applyAlignment="1" applyProtection="1">
      <alignment horizontal="center" vertical="center"/>
    </xf>
    <xf numFmtId="0" fontId="2" fillId="4" borderId="43" xfId="1" applyFont="1" applyFill="1" applyBorder="1" applyAlignment="1" applyProtection="1">
      <alignment horizontal="left" vertical="center"/>
    </xf>
    <xf numFmtId="0" fontId="4" fillId="4" borderId="44" xfId="1" applyFont="1" applyFill="1" applyBorder="1" applyAlignment="1" applyProtection="1">
      <alignment horizontal="left" vertical="center"/>
    </xf>
    <xf numFmtId="0" fontId="4" fillId="4" borderId="45" xfId="1" applyFont="1" applyFill="1" applyBorder="1" applyAlignment="1" applyProtection="1">
      <alignment horizontal="left" vertical="center"/>
    </xf>
    <xf numFmtId="0" fontId="4" fillId="5" borderId="51" xfId="1" applyFont="1" applyFill="1" applyBorder="1" applyAlignment="1" applyProtection="1">
      <alignment horizontal="left" vertical="center"/>
    </xf>
    <xf numFmtId="165" fontId="4" fillId="5" borderId="52" xfId="1" applyNumberFormat="1" applyFont="1" applyFill="1" applyBorder="1" applyAlignment="1" applyProtection="1">
      <alignment horizontal="left" vertical="center"/>
    </xf>
    <xf numFmtId="165" fontId="4" fillId="5" borderId="53" xfId="1" applyNumberFormat="1" applyFont="1" applyFill="1" applyBorder="1" applyAlignment="1" applyProtection="1">
      <alignment horizontal="left" vertical="center"/>
    </xf>
    <xf numFmtId="165" fontId="2" fillId="0" borderId="47" xfId="1" applyNumberFormat="1" applyFont="1" applyBorder="1" applyAlignment="1" applyProtection="1">
      <alignment horizontal="left" vertical="center"/>
    </xf>
    <xf numFmtId="165" fontId="2" fillId="0" borderId="48" xfId="1" applyNumberFormat="1" applyFont="1" applyBorder="1" applyAlignment="1" applyProtection="1">
      <alignment horizontal="left" vertical="center"/>
    </xf>
    <xf numFmtId="0" fontId="2" fillId="0" borderId="51" xfId="1" applyFont="1" applyBorder="1" applyAlignment="1" applyProtection="1">
      <alignment horizontal="left" vertical="center"/>
    </xf>
    <xf numFmtId="165" fontId="2" fillId="0" borderId="52" xfId="1" applyNumberFormat="1" applyFont="1" applyBorder="1" applyAlignment="1" applyProtection="1">
      <alignment horizontal="left" vertical="center"/>
    </xf>
    <xf numFmtId="165" fontId="2" fillId="0" borderId="53" xfId="1" applyNumberFormat="1" applyFont="1" applyBorder="1" applyAlignment="1" applyProtection="1">
      <alignment horizontal="left" vertical="center"/>
    </xf>
    <xf numFmtId="0" fontId="2"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165" fontId="2" fillId="0" borderId="0" xfId="0" applyNumberFormat="1" applyFont="1" applyBorder="1" applyAlignment="1" applyProtection="1">
      <alignment horizontal="left" vertical="center"/>
    </xf>
    <xf numFmtId="0" fontId="4" fillId="7" borderId="40" xfId="1" applyFont="1" applyFill="1" applyBorder="1" applyAlignment="1" applyProtection="1">
      <alignment horizontal="center" vertical="center"/>
    </xf>
    <xf numFmtId="165" fontId="2" fillId="0" borderId="0" xfId="1" applyNumberFormat="1" applyFont="1" applyBorder="1" applyAlignment="1" applyProtection="1">
      <alignment horizontal="left" vertical="center"/>
    </xf>
    <xf numFmtId="0" fontId="2" fillId="0" borderId="0" xfId="1" applyFont="1" applyBorder="1" applyAlignment="1" applyProtection="1">
      <alignment horizontal="left" vertical="center"/>
    </xf>
    <xf numFmtId="0" fontId="4" fillId="6" borderId="40" xfId="1" applyFont="1" applyFill="1" applyBorder="1" applyAlignment="1" applyProtection="1">
      <alignment vertical="center" wrapText="1"/>
    </xf>
    <xf numFmtId="0" fontId="4" fillId="6" borderId="54" xfId="1" applyFont="1" applyFill="1" applyBorder="1" applyAlignment="1" applyProtection="1">
      <alignment horizontal="center" wrapText="1"/>
    </xf>
    <xf numFmtId="0" fontId="4" fillId="6" borderId="56" xfId="1" applyFont="1" applyFill="1" applyBorder="1" applyAlignment="1" applyProtection="1">
      <alignment horizontal="center" wrapText="1"/>
    </xf>
    <xf numFmtId="164" fontId="2" fillId="0" borderId="0" xfId="0" applyNumberFormat="1" applyFont="1" applyBorder="1" applyAlignment="1" applyProtection="1">
      <alignment horizontal="left" vertical="center"/>
    </xf>
    <xf numFmtId="0" fontId="2" fillId="0" borderId="37" xfId="1" applyFont="1" applyBorder="1" applyAlignment="1" applyProtection="1">
      <alignment horizontal="left" vertical="center"/>
    </xf>
    <xf numFmtId="0" fontId="4" fillId="0" borderId="38" xfId="0" applyFont="1" applyBorder="1" applyAlignment="1" applyProtection="1">
      <alignment horizontal="left" vertical="center"/>
    </xf>
    <xf numFmtId="0" fontId="2" fillId="0" borderId="38" xfId="0" applyFont="1" applyBorder="1" applyAlignment="1" applyProtection="1">
      <alignment horizontal="left" vertical="center"/>
    </xf>
    <xf numFmtId="166" fontId="2" fillId="0" borderId="38" xfId="0" applyNumberFormat="1" applyFont="1" applyBorder="1" applyAlignment="1" applyProtection="1">
      <alignment horizontal="left" vertical="center"/>
    </xf>
    <xf numFmtId="0" fontId="2" fillId="0" borderId="38" xfId="1" applyFont="1" applyBorder="1" applyAlignment="1" applyProtection="1">
      <alignment horizontal="left" vertical="center"/>
    </xf>
    <xf numFmtId="0" fontId="2" fillId="0" borderId="72" xfId="1" applyFont="1" applyBorder="1" applyAlignment="1" applyProtection="1">
      <alignment horizontal="left" vertical="center"/>
    </xf>
    <xf numFmtId="0" fontId="5" fillId="0" borderId="0" xfId="1" applyFont="1" applyBorder="1" applyAlignment="1" applyProtection="1">
      <alignment horizontal="left" vertical="center"/>
    </xf>
    <xf numFmtId="0" fontId="9" fillId="0" borderId="60" xfId="0" applyFont="1" applyBorder="1" applyAlignment="1" applyProtection="1">
      <alignment horizontal="center" vertical="center"/>
    </xf>
    <xf numFmtId="0" fontId="5" fillId="0" borderId="60" xfId="0" applyFont="1" applyBorder="1" applyProtection="1"/>
    <xf numFmtId="0" fontId="34" fillId="0" borderId="0" xfId="0" applyFont="1" applyBorder="1" applyAlignment="1" applyProtection="1">
      <alignment vertical="center"/>
    </xf>
    <xf numFmtId="0" fontId="4" fillId="0" borderId="0" xfId="1" applyFont="1" applyBorder="1" applyAlignment="1" applyProtection="1">
      <alignment horizontal="left" vertical="center"/>
    </xf>
    <xf numFmtId="0" fontId="2" fillId="0" borderId="66" xfId="1" applyFont="1" applyBorder="1" applyAlignment="1" applyProtection="1">
      <alignment horizontal="left" vertical="center"/>
    </xf>
    <xf numFmtId="0" fontId="34" fillId="0" borderId="67" xfId="0" applyFont="1" applyBorder="1" applyAlignment="1" applyProtection="1">
      <alignment vertical="center"/>
    </xf>
    <xf numFmtId="14" fontId="4" fillId="6" borderId="40" xfId="1" applyNumberFormat="1" applyFont="1" applyFill="1" applyBorder="1" applyAlignment="1" applyProtection="1">
      <alignment vertical="center" wrapText="1"/>
    </xf>
    <xf numFmtId="0" fontId="2" fillId="8" borderId="46" xfId="1" applyFont="1" applyFill="1" applyBorder="1" applyAlignment="1" applyProtection="1">
      <alignment horizontal="left" vertical="center"/>
    </xf>
    <xf numFmtId="14" fontId="4" fillId="8" borderId="47" xfId="0" applyNumberFormat="1" applyFont="1" applyFill="1" applyBorder="1" applyAlignment="1" applyProtection="1">
      <alignment horizontal="left" vertical="center"/>
    </xf>
    <xf numFmtId="14" fontId="4" fillId="8" borderId="48" xfId="0" applyNumberFormat="1" applyFont="1" applyFill="1" applyBorder="1" applyAlignment="1" applyProtection="1">
      <alignment horizontal="left" vertical="center"/>
    </xf>
    <xf numFmtId="0" fontId="2" fillId="8" borderId="49" xfId="0" applyFont="1" applyFill="1" applyBorder="1" applyAlignment="1" applyProtection="1">
      <alignment horizontal="left" vertical="center"/>
    </xf>
    <xf numFmtId="164" fontId="2" fillId="8" borderId="9" xfId="0" applyNumberFormat="1" applyFont="1" applyFill="1" applyBorder="1" applyAlignment="1" applyProtection="1">
      <alignment horizontal="left" vertical="center"/>
    </xf>
    <xf numFmtId="164" fontId="2" fillId="8" borderId="50" xfId="0" applyNumberFormat="1" applyFont="1" applyFill="1" applyBorder="1" applyAlignment="1" applyProtection="1">
      <alignment horizontal="left" vertical="center"/>
    </xf>
    <xf numFmtId="9" fontId="2" fillId="8" borderId="9" xfId="0" applyNumberFormat="1" applyFont="1" applyFill="1" applyBorder="1" applyAlignment="1" applyProtection="1">
      <alignment horizontal="left" vertical="center"/>
    </xf>
    <xf numFmtId="9" fontId="2" fillId="8" borderId="50" xfId="0" applyNumberFormat="1" applyFont="1" applyFill="1" applyBorder="1" applyAlignment="1" applyProtection="1">
      <alignment horizontal="left" vertical="center"/>
    </xf>
    <xf numFmtId="0" fontId="2" fillId="8" borderId="51" xfId="0" applyFont="1" applyFill="1" applyBorder="1" applyAlignment="1" applyProtection="1">
      <alignment horizontal="left" vertical="center"/>
    </xf>
    <xf numFmtId="9" fontId="2" fillId="8" borderId="52" xfId="0" applyNumberFormat="1" applyFont="1" applyFill="1" applyBorder="1" applyAlignment="1" applyProtection="1">
      <alignment horizontal="left" vertical="center"/>
    </xf>
    <xf numFmtId="9" fontId="2" fillId="8" borderId="53" xfId="0" applyNumberFormat="1" applyFont="1" applyFill="1" applyBorder="1" applyAlignment="1" applyProtection="1">
      <alignment horizontal="left" vertical="center"/>
    </xf>
    <xf numFmtId="0" fontId="2" fillId="8" borderId="46" xfId="0" applyFont="1" applyFill="1" applyBorder="1" applyAlignment="1" applyProtection="1">
      <alignment horizontal="left" vertical="center"/>
    </xf>
    <xf numFmtId="165" fontId="2" fillId="8" borderId="47" xfId="0" applyNumberFormat="1" applyFont="1" applyFill="1" applyBorder="1" applyAlignment="1" applyProtection="1">
      <alignment horizontal="left" vertical="center"/>
    </xf>
    <xf numFmtId="165" fontId="2" fillId="8" borderId="48" xfId="0" applyNumberFormat="1" applyFont="1" applyFill="1" applyBorder="1" applyAlignment="1" applyProtection="1">
      <alignment horizontal="left" vertical="center"/>
    </xf>
    <xf numFmtId="0" fontId="2" fillId="8" borderId="54" xfId="1" applyFont="1" applyFill="1" applyBorder="1" applyAlignment="1" applyProtection="1">
      <alignment horizontal="left" vertical="center"/>
    </xf>
    <xf numFmtId="165" fontId="2" fillId="8" borderId="55" xfId="1" applyNumberFormat="1" applyFont="1" applyFill="1" applyBorder="1" applyAlignment="1" applyProtection="1">
      <alignment horizontal="left" vertical="center"/>
    </xf>
    <xf numFmtId="165" fontId="2" fillId="8" borderId="56" xfId="1" applyNumberFormat="1" applyFont="1" applyFill="1" applyBorder="1" applyAlignment="1" applyProtection="1">
      <alignment horizontal="left" vertical="center"/>
    </xf>
    <xf numFmtId="0" fontId="2" fillId="8" borderId="59" xfId="1" applyFont="1" applyFill="1" applyBorder="1" applyAlignment="1" applyProtection="1">
      <alignment horizontal="left" vertical="center"/>
    </xf>
    <xf numFmtId="165" fontId="2" fillId="8" borderId="4" xfId="0" applyNumberFormat="1" applyFont="1" applyFill="1" applyBorder="1" applyAlignment="1" applyProtection="1">
      <alignment horizontal="left" vertical="center"/>
    </xf>
    <xf numFmtId="0" fontId="2" fillId="8" borderId="61" xfId="1" applyFont="1" applyFill="1" applyBorder="1" applyAlignment="1" applyProtection="1">
      <alignment horizontal="left" vertical="center"/>
    </xf>
    <xf numFmtId="165" fontId="2" fillId="8" borderId="6" xfId="1" applyNumberFormat="1" applyFont="1" applyFill="1" applyBorder="1" applyAlignment="1" applyProtection="1">
      <alignment horizontal="left" vertical="center"/>
    </xf>
    <xf numFmtId="165" fontId="2" fillId="8" borderId="62" xfId="1" applyNumberFormat="1" applyFont="1" applyFill="1" applyBorder="1" applyAlignment="1" applyProtection="1">
      <alignment horizontal="left" vertical="center"/>
    </xf>
    <xf numFmtId="165" fontId="2" fillId="8" borderId="47" xfId="1" applyNumberFormat="1" applyFont="1" applyFill="1" applyBorder="1" applyAlignment="1" applyProtection="1">
      <alignment horizontal="left" vertical="center"/>
    </xf>
    <xf numFmtId="165" fontId="2" fillId="8" borderId="48" xfId="1" applyNumberFormat="1" applyFont="1" applyFill="1" applyBorder="1" applyAlignment="1" applyProtection="1">
      <alignment horizontal="left" vertical="center"/>
    </xf>
    <xf numFmtId="0" fontId="2" fillId="8" borderId="49" xfId="1" applyFont="1" applyFill="1" applyBorder="1" applyAlignment="1" applyProtection="1">
      <alignment horizontal="left" vertical="center"/>
    </xf>
    <xf numFmtId="165" fontId="2" fillId="8" borderId="9" xfId="1" applyNumberFormat="1" applyFont="1" applyFill="1" applyBorder="1" applyAlignment="1" applyProtection="1">
      <alignment horizontal="left" vertical="center"/>
    </xf>
    <xf numFmtId="165" fontId="2" fillId="8" borderId="50" xfId="1" applyNumberFormat="1" applyFont="1" applyFill="1" applyBorder="1" applyAlignment="1" applyProtection="1">
      <alignment horizontal="left" vertical="center"/>
    </xf>
    <xf numFmtId="0" fontId="2" fillId="8" borderId="51" xfId="1" applyFont="1" applyFill="1" applyBorder="1" applyAlignment="1" applyProtection="1">
      <alignment horizontal="left" vertical="center"/>
    </xf>
    <xf numFmtId="165" fontId="2" fillId="8" borderId="52" xfId="1" applyNumberFormat="1" applyFont="1" applyFill="1" applyBorder="1" applyAlignment="1" applyProtection="1">
      <alignment horizontal="left" vertical="center"/>
    </xf>
    <xf numFmtId="165" fontId="2" fillId="8" borderId="53" xfId="1" applyNumberFormat="1" applyFont="1" applyFill="1" applyBorder="1" applyAlignment="1" applyProtection="1">
      <alignment horizontal="left" vertical="center"/>
    </xf>
    <xf numFmtId="164" fontId="2" fillId="8" borderId="48" xfId="1" applyNumberFormat="1" applyFont="1" applyFill="1" applyBorder="1" applyAlignment="1" applyProtection="1">
      <alignment horizontal="left" vertical="center"/>
    </xf>
    <xf numFmtId="0" fontId="2" fillId="8" borderId="0" xfId="1" applyFont="1" applyFill="1" applyBorder="1" applyAlignment="1" applyProtection="1">
      <alignment horizontal="left" vertical="center"/>
    </xf>
    <xf numFmtId="9" fontId="2" fillId="8" borderId="50" xfId="1" applyNumberFormat="1" applyFont="1" applyFill="1" applyBorder="1" applyAlignment="1" applyProtection="1">
      <alignment horizontal="left" vertical="center"/>
    </xf>
    <xf numFmtId="165" fontId="2" fillId="8" borderId="0" xfId="1" applyNumberFormat="1" applyFont="1" applyFill="1" applyBorder="1" applyAlignment="1" applyProtection="1">
      <alignment horizontal="left" vertical="center"/>
    </xf>
    <xf numFmtId="164" fontId="2" fillId="8" borderId="50" xfId="1" applyNumberFormat="1" applyFont="1" applyFill="1" applyBorder="1" applyAlignment="1" applyProtection="1">
      <alignment horizontal="left" vertical="center"/>
    </xf>
    <xf numFmtId="9" fontId="2" fillId="8" borderId="53" xfId="1" applyNumberFormat="1" applyFont="1" applyFill="1" applyBorder="1" applyAlignment="1" applyProtection="1">
      <alignment horizontal="left" vertical="center"/>
    </xf>
    <xf numFmtId="165" fontId="2" fillId="8" borderId="60" xfId="1" applyNumberFormat="1" applyFont="1" applyFill="1" applyBorder="1" applyAlignment="1" applyProtection="1">
      <alignment horizontal="left" vertical="center"/>
    </xf>
    <xf numFmtId="164" fontId="2" fillId="8" borderId="53" xfId="1" applyNumberFormat="1" applyFont="1" applyFill="1" applyBorder="1" applyAlignment="1" applyProtection="1">
      <alignment horizontal="left" vertical="center"/>
    </xf>
    <xf numFmtId="168" fontId="2" fillId="8" borderId="9" xfId="1" applyNumberFormat="1" applyFont="1" applyFill="1" applyBorder="1" applyAlignment="1" applyProtection="1">
      <alignment horizontal="left" vertical="center"/>
    </xf>
    <xf numFmtId="168" fontId="2" fillId="8" borderId="50" xfId="1" applyNumberFormat="1" applyFont="1" applyFill="1" applyBorder="1" applyAlignment="1" applyProtection="1">
      <alignment horizontal="left" vertical="center"/>
    </xf>
    <xf numFmtId="9" fontId="2" fillId="8" borderId="57" xfId="1" applyNumberFormat="1" applyFont="1" applyFill="1" applyBorder="1" applyAlignment="1" applyProtection="1">
      <alignment vertical="center"/>
    </xf>
    <xf numFmtId="9" fontId="2" fillId="8" borderId="58" xfId="1" applyNumberFormat="1" applyFont="1" applyFill="1" applyBorder="1" applyAlignment="1" applyProtection="1">
      <alignment vertical="center"/>
    </xf>
    <xf numFmtId="0" fontId="2" fillId="8" borderId="65" xfId="1" applyFont="1" applyFill="1" applyBorder="1" applyAlignment="1" applyProtection="1">
      <alignment horizontal="center" vertical="center"/>
    </xf>
    <xf numFmtId="10" fontId="2" fillId="5" borderId="9" xfId="0" applyNumberFormat="1" applyFont="1" applyFill="1" applyBorder="1" applyAlignment="1" applyProtection="1">
      <alignment vertical="center"/>
      <protection locked="0"/>
    </xf>
    <xf numFmtId="0" fontId="19" fillId="3" borderId="9" xfId="0" applyFont="1" applyFill="1" applyBorder="1" applyAlignment="1" applyProtection="1">
      <alignment horizontal="center" vertical="center" wrapText="1"/>
    </xf>
    <xf numFmtId="0" fontId="2" fillId="5" borderId="9" xfId="0" applyFont="1" applyFill="1" applyBorder="1" applyAlignment="1" applyProtection="1">
      <alignment horizontal="center" vertical="center"/>
      <protection locked="0"/>
    </xf>
    <xf numFmtId="0" fontId="11" fillId="0" borderId="0" xfId="0" applyFont="1" applyBorder="1" applyAlignment="1" applyProtection="1">
      <alignment horizontal="right" vertical="top"/>
    </xf>
    <xf numFmtId="0" fontId="2" fillId="0" borderId="0" xfId="0" applyFont="1" applyFill="1" applyBorder="1" applyAlignment="1" applyProtection="1">
      <alignment horizontal="center" vertical="center"/>
    </xf>
    <xf numFmtId="0" fontId="4" fillId="6" borderId="36" xfId="1" applyFont="1" applyFill="1" applyBorder="1" applyAlignment="1" applyProtection="1">
      <alignment horizontal="left" vertical="center"/>
    </xf>
    <xf numFmtId="0" fontId="2" fillId="0" borderId="77" xfId="1" applyFont="1" applyBorder="1" applyAlignment="1" applyProtection="1">
      <alignment horizontal="left" vertical="center"/>
    </xf>
    <xf numFmtId="0" fontId="2" fillId="0" borderId="64" xfId="1" applyFont="1" applyBorder="1" applyAlignment="1" applyProtection="1">
      <alignment horizontal="left" vertical="center"/>
    </xf>
    <xf numFmtId="0" fontId="2" fillId="0" borderId="58" xfId="1" applyFont="1" applyBorder="1" applyAlignment="1" applyProtection="1">
      <alignment horizontal="left" vertical="center"/>
      <protection locked="0"/>
    </xf>
    <xf numFmtId="0" fontId="2" fillId="0" borderId="78" xfId="1" applyFont="1" applyBorder="1" applyAlignment="1" applyProtection="1">
      <alignment horizontal="left" vertical="center"/>
    </xf>
    <xf numFmtId="0" fontId="2" fillId="0" borderId="65" xfId="1" applyFont="1" applyBorder="1" applyAlignment="1" applyProtection="1">
      <alignment horizontal="left" vertical="center"/>
    </xf>
    <xf numFmtId="0" fontId="39" fillId="10" borderId="9" xfId="1" applyFont="1" applyFill="1" applyBorder="1" applyAlignment="1" applyProtection="1">
      <alignment horizontal="center" vertical="center" wrapText="1"/>
    </xf>
    <xf numFmtId="0" fontId="40" fillId="5" borderId="9" xfId="1" applyFont="1" applyFill="1" applyBorder="1" applyAlignment="1" applyProtection="1">
      <alignment horizontal="center" vertical="center" wrapText="1"/>
      <protection locked="0"/>
    </xf>
    <xf numFmtId="0" fontId="40" fillId="5" borderId="12" xfId="1" applyFont="1" applyFill="1" applyBorder="1" applyAlignment="1" applyProtection="1">
      <alignment horizontal="center" vertical="center" wrapText="1"/>
      <protection locked="0"/>
    </xf>
    <xf numFmtId="0" fontId="0" fillId="0" borderId="0" xfId="0" applyAlignment="1" applyProtection="1">
      <alignment horizontal="center" vertical="center"/>
    </xf>
    <xf numFmtId="0" fontId="5" fillId="0" borderId="0" xfId="0" applyFont="1" applyAlignment="1" applyProtection="1">
      <alignment horizontal="center" vertical="center"/>
    </xf>
    <xf numFmtId="0" fontId="19" fillId="0" borderId="0" xfId="0" applyFont="1" applyAlignment="1" applyProtection="1">
      <alignment horizontal="center" vertical="center"/>
    </xf>
    <xf numFmtId="0" fontId="2" fillId="0" borderId="0" xfId="0" applyFont="1" applyAlignment="1" applyProtection="1">
      <alignment horizontal="center" vertical="center"/>
    </xf>
    <xf numFmtId="0" fontId="7" fillId="0" borderId="0" xfId="0" applyFont="1" applyAlignment="1" applyProtection="1">
      <alignment horizontal="center" vertical="center"/>
    </xf>
    <xf numFmtId="0" fontId="4" fillId="0" borderId="0" xfId="0" applyFont="1" applyAlignment="1" applyProtection="1">
      <alignment horizontal="center" vertical="center"/>
    </xf>
    <xf numFmtId="0" fontId="11" fillId="0" borderId="0" xfId="0" applyFont="1" applyFill="1" applyBorder="1" applyAlignment="1" applyProtection="1">
      <alignment horizontal="center" vertical="center"/>
    </xf>
    <xf numFmtId="0" fontId="19" fillId="0" borderId="0" xfId="0" applyFont="1" applyBorder="1" applyAlignment="1" applyProtection="1">
      <alignment horizontal="center" vertical="center"/>
    </xf>
    <xf numFmtId="0" fontId="7"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14" fontId="2" fillId="11" borderId="9" xfId="0" applyNumberFormat="1" applyFont="1" applyFill="1" applyBorder="1" applyAlignment="1" applyProtection="1">
      <alignment horizontal="center" vertical="center"/>
      <protection locked="0"/>
    </xf>
    <xf numFmtId="0" fontId="2" fillId="11" borderId="9" xfId="0" applyFont="1" applyFill="1" applyBorder="1" applyAlignment="1" applyProtection="1">
      <alignment horizontal="center" vertical="center"/>
    </xf>
    <xf numFmtId="0" fontId="11" fillId="0" borderId="0" xfId="0" applyFont="1" applyBorder="1" applyAlignment="1" applyProtection="1">
      <alignment vertical="top"/>
    </xf>
    <xf numFmtId="164" fontId="15" fillId="0" borderId="5" xfId="0" applyNumberFormat="1" applyFont="1" applyBorder="1" applyAlignment="1" applyProtection="1">
      <alignment horizontal="right" vertical="top"/>
    </xf>
    <xf numFmtId="0" fontId="9" fillId="7" borderId="0" xfId="0" applyFont="1" applyFill="1" applyAlignment="1" applyProtection="1">
      <alignment horizontal="center" vertical="center"/>
    </xf>
    <xf numFmtId="165" fontId="2" fillId="11" borderId="9" xfId="1" applyNumberFormat="1" applyFont="1" applyFill="1" applyBorder="1" applyAlignment="1" applyProtection="1">
      <alignment horizontal="right" vertical="center"/>
      <protection locked="0"/>
    </xf>
    <xf numFmtId="165" fontId="2" fillId="11" borderId="9" xfId="1" applyNumberFormat="1" applyFont="1" applyFill="1" applyBorder="1" applyAlignment="1" applyProtection="1">
      <alignment vertical="center"/>
      <protection locked="0"/>
    </xf>
    <xf numFmtId="0" fontId="19" fillId="3" borderId="5" xfId="0" applyFont="1" applyFill="1" applyBorder="1" applyAlignment="1" applyProtection="1">
      <alignment horizontal="center" vertical="center"/>
    </xf>
    <xf numFmtId="9" fontId="40" fillId="5" borderId="9" xfId="1" applyNumberFormat="1" applyFont="1" applyFill="1" applyBorder="1" applyAlignment="1" applyProtection="1">
      <alignment horizontal="center" vertical="center" wrapText="1"/>
      <protection locked="0"/>
    </xf>
    <xf numFmtId="165" fontId="21" fillId="3" borderId="12" xfId="1" applyNumberFormat="1" applyFont="1" applyFill="1" applyBorder="1" applyAlignment="1" applyProtection="1">
      <alignment vertical="center" wrapText="1"/>
    </xf>
    <xf numFmtId="165" fontId="21" fillId="3" borderId="10" xfId="1" applyNumberFormat="1" applyFont="1" applyFill="1" applyBorder="1" applyAlignment="1" applyProtection="1">
      <alignment vertical="center" wrapText="1"/>
    </xf>
    <xf numFmtId="165" fontId="21" fillId="3" borderId="11" xfId="1" applyNumberFormat="1" applyFont="1" applyFill="1" applyBorder="1" applyAlignment="1" applyProtection="1">
      <alignment vertical="center" wrapText="1"/>
    </xf>
    <xf numFmtId="165" fontId="22" fillId="9" borderId="12" xfId="1" applyNumberFormat="1" applyFont="1" applyFill="1" applyBorder="1" applyAlignment="1" applyProtection="1">
      <alignment vertical="center" wrapText="1"/>
    </xf>
    <xf numFmtId="165" fontId="22" fillId="9" borderId="10" xfId="1" applyNumberFormat="1" applyFont="1" applyFill="1" applyBorder="1" applyAlignment="1" applyProtection="1">
      <alignment vertical="center" wrapText="1"/>
    </xf>
    <xf numFmtId="165" fontId="39" fillId="10" borderId="9" xfId="1" applyNumberFormat="1" applyFont="1" applyFill="1" applyBorder="1" applyAlignment="1" applyProtection="1">
      <alignment horizontal="center" vertical="center" wrapText="1"/>
    </xf>
    <xf numFmtId="0" fontId="3" fillId="0" borderId="0" xfId="0" applyFont="1" applyBorder="1" applyAlignment="1" applyProtection="1">
      <alignment horizontal="right" vertical="top"/>
    </xf>
    <xf numFmtId="0" fontId="0" fillId="0" borderId="0" xfId="0" applyBorder="1" applyAlignment="1" applyProtection="1">
      <alignment horizontal="right" vertical="top"/>
    </xf>
    <xf numFmtId="0" fontId="11" fillId="0" borderId="0" xfId="0" applyFont="1" applyBorder="1" applyAlignment="1" applyProtection="1">
      <alignment horizontal="right" vertical="top"/>
    </xf>
    <xf numFmtId="0" fontId="0" fillId="2" borderId="0" xfId="0" applyFill="1" applyProtection="1"/>
    <xf numFmtId="0" fontId="5" fillId="7" borderId="0" xfId="0" applyFont="1" applyFill="1" applyProtection="1"/>
    <xf numFmtId="0" fontId="2" fillId="0" borderId="0" xfId="0" applyFont="1"/>
    <xf numFmtId="164" fontId="15" fillId="0" borderId="0" xfId="0" applyNumberFormat="1" applyFont="1" applyBorder="1" applyAlignment="1" applyProtection="1">
      <alignment vertical="top"/>
    </xf>
    <xf numFmtId="164" fontId="15" fillId="0" borderId="0" xfId="0" applyNumberFormat="1" applyFont="1" applyBorder="1" applyAlignment="1" applyProtection="1">
      <alignment horizontal="right" vertical="top"/>
    </xf>
    <xf numFmtId="0" fontId="3" fillId="2" borderId="0" xfId="0" applyFont="1" applyFill="1" applyProtection="1"/>
    <xf numFmtId="0" fontId="41" fillId="3" borderId="9" xfId="0" applyFont="1" applyFill="1" applyBorder="1" applyAlignment="1" applyProtection="1">
      <alignment horizontal="center" vertical="center" wrapText="1"/>
    </xf>
    <xf numFmtId="165" fontId="4" fillId="5" borderId="9" xfId="0" applyNumberFormat="1" applyFont="1" applyFill="1" applyBorder="1" applyAlignment="1" applyProtection="1">
      <alignment horizontal="right" vertical="center"/>
    </xf>
    <xf numFmtId="165" fontId="2" fillId="0" borderId="0" xfId="0" applyNumberFormat="1" applyFont="1" applyFill="1" applyBorder="1" applyAlignment="1" applyProtection="1">
      <alignment horizontal="center" vertical="center"/>
    </xf>
    <xf numFmtId="9" fontId="2" fillId="8" borderId="9" xfId="1" applyNumberFormat="1" applyFont="1" applyFill="1" applyBorder="1" applyAlignment="1" applyProtection="1">
      <alignment horizontal="left" vertical="center"/>
    </xf>
    <xf numFmtId="167" fontId="20"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9" fontId="2" fillId="0" borderId="0" xfId="0" applyNumberFormat="1" applyFont="1" applyAlignment="1">
      <alignment vertical="center" wrapText="1"/>
    </xf>
    <xf numFmtId="0" fontId="2" fillId="0" borderId="0" xfId="0" applyFont="1" applyAlignment="1">
      <alignment vertical="center"/>
    </xf>
    <xf numFmtId="10" fontId="5" fillId="0" borderId="0" xfId="5" applyNumberFormat="1" applyFont="1" applyAlignment="1" applyProtection="1">
      <alignment horizontal="center" vertical="center"/>
    </xf>
    <xf numFmtId="165" fontId="5" fillId="0" borderId="0" xfId="0" applyNumberFormat="1" applyFont="1" applyAlignment="1">
      <alignment vertical="center"/>
    </xf>
    <xf numFmtId="169" fontId="2" fillId="0" borderId="0" xfId="5" applyNumberFormat="1" applyFont="1" applyFill="1" applyBorder="1" applyAlignment="1" applyProtection="1">
      <alignment vertical="center"/>
    </xf>
    <xf numFmtId="10" fontId="5" fillId="0" borderId="9" xfId="5" applyNumberFormat="1" applyFont="1" applyBorder="1" applyAlignment="1" applyProtection="1">
      <alignment horizontal="center" vertical="center"/>
    </xf>
    <xf numFmtId="0" fontId="19" fillId="0" borderId="0" xfId="0" applyFont="1"/>
    <xf numFmtId="2" fontId="19" fillId="0" borderId="0" xfId="0" applyNumberFormat="1" applyFont="1" applyAlignment="1">
      <alignment horizontal="left"/>
    </xf>
    <xf numFmtId="9" fontId="19" fillId="0" borderId="0" xfId="0" applyNumberFormat="1" applyFont="1" applyAlignment="1">
      <alignment vertical="center" wrapText="1"/>
    </xf>
    <xf numFmtId="0" fontId="19" fillId="0" borderId="0" xfId="0" applyFont="1" applyAlignment="1">
      <alignment vertical="center"/>
    </xf>
    <xf numFmtId="10" fontId="18" fillId="0" borderId="0" xfId="5" applyNumberFormat="1" applyFont="1" applyAlignment="1" applyProtection="1">
      <alignment horizontal="center" vertical="center"/>
    </xf>
    <xf numFmtId="165" fontId="18" fillId="0" borderId="0" xfId="0" applyNumberFormat="1" applyFont="1" applyAlignment="1">
      <alignment vertical="center"/>
    </xf>
    <xf numFmtId="169" fontId="19" fillId="0" borderId="0" xfId="5" applyNumberFormat="1" applyFont="1" applyFill="1" applyBorder="1" applyAlignment="1" applyProtection="1">
      <alignment vertical="center"/>
    </xf>
    <xf numFmtId="0" fontId="2" fillId="0" borderId="0" xfId="0" applyFont="1" applyAlignment="1" applyProtection="1">
      <alignment horizontal="left"/>
    </xf>
    <xf numFmtId="14" fontId="2" fillId="0" borderId="0" xfId="0" applyNumberFormat="1" applyFont="1" applyFill="1" applyBorder="1" applyAlignment="1" applyProtection="1">
      <alignment vertical="center"/>
    </xf>
    <xf numFmtId="0" fontId="2" fillId="0" borderId="39" xfId="0" applyFont="1" applyBorder="1" applyAlignment="1" applyProtection="1">
      <alignment horizontal="center" vertical="center"/>
    </xf>
    <xf numFmtId="2" fontId="2" fillId="0" borderId="0" xfId="0" applyNumberFormat="1" applyFont="1" applyAlignment="1">
      <alignment horizontal="left"/>
    </xf>
    <xf numFmtId="164" fontId="42" fillId="0" borderId="0" xfId="0" applyNumberFormat="1" applyFont="1" applyFill="1" applyBorder="1" applyAlignment="1" applyProtection="1">
      <alignment vertical="center" wrapText="1"/>
    </xf>
    <xf numFmtId="0" fontId="2" fillId="0" borderId="60" xfId="0" applyFont="1" applyBorder="1" applyProtection="1"/>
    <xf numFmtId="0" fontId="23"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164" fontId="23" fillId="0" borderId="0" xfId="0" applyNumberFormat="1" applyFont="1" applyFill="1" applyBorder="1" applyAlignment="1" applyProtection="1">
      <alignment vertical="center" wrapText="1"/>
    </xf>
    <xf numFmtId="0" fontId="2" fillId="0" borderId="0" xfId="0" applyFont="1" applyFill="1" applyAlignment="1" applyProtection="1"/>
    <xf numFmtId="0" fontId="2" fillId="0" borderId="0" xfId="0" applyFont="1" applyFill="1" applyAlignment="1" applyProtection="1">
      <alignment vertical="center" wrapText="1"/>
    </xf>
    <xf numFmtId="9" fontId="2" fillId="0" borderId="60" xfId="0" applyNumberFormat="1" applyFont="1" applyBorder="1" applyProtection="1"/>
    <xf numFmtId="0" fontId="2" fillId="0" borderId="67" xfId="0" applyFont="1" applyBorder="1" applyAlignment="1" applyProtection="1">
      <alignment vertical="center"/>
    </xf>
    <xf numFmtId="9" fontId="2" fillId="0" borderId="76" xfId="0" applyNumberFormat="1" applyFont="1" applyBorder="1" applyProtection="1"/>
    <xf numFmtId="0" fontId="19" fillId="0" borderId="0" xfId="0" applyFont="1" applyFill="1" applyBorder="1" applyProtection="1"/>
    <xf numFmtId="2" fontId="19" fillId="0" borderId="0" xfId="0" applyNumberFormat="1" applyFont="1" applyFill="1" applyBorder="1" applyAlignment="1" applyProtection="1">
      <alignment vertical="center" wrapText="1"/>
    </xf>
    <xf numFmtId="2" fontId="21" fillId="3" borderId="9" xfId="0" applyNumberFormat="1" applyFont="1" applyFill="1" applyBorder="1" applyAlignment="1">
      <alignment horizontal="center" vertical="center" wrapText="1"/>
    </xf>
    <xf numFmtId="0" fontId="2" fillId="0" borderId="0" xfId="0" applyFont="1" applyBorder="1" applyAlignment="1" applyProtection="1">
      <alignment horizontal="right"/>
    </xf>
    <xf numFmtId="10" fontId="2" fillId="8" borderId="53" xfId="0" applyNumberFormat="1" applyFont="1" applyFill="1" applyBorder="1" applyAlignment="1" applyProtection="1">
      <alignment horizontal="left" vertical="center"/>
    </xf>
    <xf numFmtId="10" fontId="2" fillId="8" borderId="46" xfId="1" applyNumberFormat="1" applyFont="1" applyFill="1" applyBorder="1" applyAlignment="1" applyProtection="1">
      <alignment horizontal="left" vertical="center"/>
    </xf>
    <xf numFmtId="0" fontId="7" fillId="0" borderId="0" xfId="0" applyFont="1" applyFill="1" applyBorder="1" applyAlignment="1" applyProtection="1">
      <alignment vertical="center" wrapText="1"/>
    </xf>
    <xf numFmtId="0" fontId="11" fillId="0" borderId="0" xfId="0" applyFont="1" applyBorder="1" applyAlignment="1" applyProtection="1">
      <alignment horizontal="right" vertical="top"/>
    </xf>
    <xf numFmtId="0" fontId="2" fillId="0" borderId="0" xfId="0" applyFont="1" applyFill="1" applyBorder="1" applyAlignment="1" applyProtection="1">
      <alignment horizontal="right" vertical="center"/>
    </xf>
    <xf numFmtId="0" fontId="2" fillId="0" borderId="13" xfId="0" applyFont="1" applyFill="1" applyBorder="1" applyAlignment="1" applyProtection="1">
      <alignment horizontal="right" vertical="center"/>
    </xf>
    <xf numFmtId="0" fontId="2" fillId="0" borderId="0" xfId="0" applyFont="1" applyBorder="1" applyAlignment="1" applyProtection="1">
      <alignment horizontal="right"/>
    </xf>
    <xf numFmtId="0" fontId="2" fillId="0" borderId="13" xfId="0" applyFont="1" applyBorder="1" applyAlignment="1" applyProtection="1">
      <alignment horizontal="right"/>
    </xf>
    <xf numFmtId="2" fontId="21" fillId="3" borderId="9" xfId="0" applyNumberFormat="1" applyFont="1" applyFill="1" applyBorder="1" applyAlignment="1" applyProtection="1">
      <alignment horizontal="center" vertical="center" wrapText="1"/>
    </xf>
    <xf numFmtId="0" fontId="22" fillId="3" borderId="12" xfId="1" applyFont="1" applyFill="1" applyBorder="1" applyAlignment="1" applyProtection="1">
      <alignment horizontal="center" vertical="center" wrapText="1"/>
    </xf>
    <xf numFmtId="0" fontId="22" fillId="3" borderId="10" xfId="1" applyFont="1" applyFill="1" applyBorder="1" applyAlignment="1" applyProtection="1">
      <alignment horizontal="center" vertical="center" wrapText="1"/>
    </xf>
    <xf numFmtId="0" fontId="22" fillId="3" borderId="11" xfId="1" applyFont="1" applyFill="1" applyBorder="1" applyAlignment="1" applyProtection="1">
      <alignment horizontal="center" vertical="center" wrapText="1"/>
    </xf>
    <xf numFmtId="0" fontId="2" fillId="0" borderId="12"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19" fillId="3" borderId="6" xfId="0" applyFont="1" applyFill="1" applyBorder="1" applyAlignment="1" applyProtection="1">
      <alignment horizontal="center" vertical="center" wrapText="1"/>
    </xf>
    <xf numFmtId="0" fontId="19" fillId="3" borderId="5"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79" xfId="0" applyFont="1" applyFill="1" applyBorder="1" applyAlignment="1" applyProtection="1">
      <alignment horizontal="center" vertical="center"/>
      <protection locked="0"/>
    </xf>
    <xf numFmtId="0" fontId="2" fillId="5" borderId="3" xfId="0" applyFont="1" applyFill="1" applyBorder="1" applyAlignment="1" applyProtection="1">
      <alignment horizontal="center" vertical="center"/>
      <protection locked="0"/>
    </xf>
    <xf numFmtId="0" fontId="2" fillId="5" borderId="8" xfId="0" applyFont="1" applyFill="1" applyBorder="1" applyAlignment="1" applyProtection="1">
      <alignment horizontal="center" vertical="center"/>
      <protection locked="0"/>
    </xf>
    <xf numFmtId="0" fontId="2" fillId="5" borderId="80" xfId="0" applyFont="1" applyFill="1" applyBorder="1" applyAlignment="1" applyProtection="1">
      <alignment horizontal="center" vertical="center"/>
      <protection locked="0"/>
    </xf>
    <xf numFmtId="0" fontId="2" fillId="0" borderId="9" xfId="0" applyFont="1" applyFill="1" applyBorder="1" applyAlignment="1" applyProtection="1">
      <alignment horizontal="left" vertical="center"/>
    </xf>
    <xf numFmtId="0" fontId="19" fillId="3" borderId="1" xfId="0" applyFont="1" applyFill="1" applyBorder="1" applyAlignment="1" applyProtection="1">
      <alignment horizontal="center" vertical="center" wrapText="1"/>
    </xf>
    <xf numFmtId="0" fontId="19" fillId="3" borderId="2"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20" fillId="0" borderId="0" xfId="0" applyFont="1" applyAlignment="1" applyProtection="1">
      <alignment horizontal="left" vertical="top" wrapText="1"/>
    </xf>
    <xf numFmtId="0" fontId="20" fillId="0" borderId="0" xfId="0" applyFont="1" applyBorder="1" applyAlignment="1" applyProtection="1">
      <alignment horizontal="left" vertical="top" wrapText="1"/>
    </xf>
    <xf numFmtId="0" fontId="20" fillId="0" borderId="8" xfId="0" applyFont="1" applyBorder="1" applyAlignment="1" applyProtection="1">
      <alignment horizontal="left" vertical="top" wrapText="1"/>
    </xf>
    <xf numFmtId="0" fontId="4" fillId="6" borderId="9"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xf>
    <xf numFmtId="165" fontId="2" fillId="0" borderId="0" xfId="0" applyNumberFormat="1" applyFont="1" applyFill="1" applyBorder="1" applyAlignment="1" applyProtection="1">
      <alignment horizontal="center" vertical="center"/>
    </xf>
    <xf numFmtId="0" fontId="2" fillId="0" borderId="0" xfId="0" applyFont="1" applyBorder="1" applyAlignment="1" applyProtection="1">
      <alignment horizontal="right" vertical="top"/>
    </xf>
    <xf numFmtId="0" fontId="3" fillId="0" borderId="0" xfId="0" applyFont="1" applyBorder="1" applyAlignment="1" applyProtection="1">
      <alignment horizontal="right" vertical="top"/>
    </xf>
    <xf numFmtId="0" fontId="0" fillId="0" borderId="0" xfId="0" applyBorder="1" applyAlignment="1" applyProtection="1">
      <alignment horizontal="right" vertical="top"/>
    </xf>
    <xf numFmtId="0" fontId="31" fillId="0" borderId="12"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1" xfId="0" applyFont="1" applyFill="1" applyBorder="1" applyAlignment="1" applyProtection="1">
      <alignment horizontal="center" vertical="center" wrapText="1"/>
    </xf>
    <xf numFmtId="0" fontId="11" fillId="0" borderId="7" xfId="0" applyFont="1" applyBorder="1" applyAlignment="1" applyProtection="1">
      <alignment horizontal="center" vertical="top"/>
    </xf>
    <xf numFmtId="0" fontId="11" fillId="0" borderId="79" xfId="0" applyFont="1" applyBorder="1" applyAlignment="1" applyProtection="1">
      <alignment horizontal="center" vertical="top"/>
    </xf>
    <xf numFmtId="0" fontId="20" fillId="8" borderId="63" xfId="1" applyFont="1" applyFill="1" applyBorder="1" applyAlignment="1" applyProtection="1">
      <alignment horizontal="center" vertical="center" wrapText="1"/>
    </xf>
    <xf numFmtId="0" fontId="20" fillId="8" borderId="64" xfId="1" applyFont="1" applyFill="1" applyBorder="1" applyAlignment="1" applyProtection="1">
      <alignment horizontal="center" vertical="center" wrapText="1"/>
    </xf>
    <xf numFmtId="166" fontId="2" fillId="8" borderId="9" xfId="1" applyNumberFormat="1" applyFont="1" applyFill="1" applyBorder="1" applyAlignment="1" applyProtection="1">
      <alignment horizontal="left" vertical="center"/>
    </xf>
    <xf numFmtId="10" fontId="2" fillId="8" borderId="50" xfId="1" applyNumberFormat="1" applyFont="1" applyFill="1" applyBorder="1" applyAlignment="1" applyProtection="1">
      <alignment horizontal="left" vertical="center"/>
    </xf>
    <xf numFmtId="0" fontId="4" fillId="6" borderId="37" xfId="0" applyFont="1" applyFill="1" applyBorder="1" applyAlignment="1" applyProtection="1">
      <alignment horizontal="left" vertical="center" wrapText="1"/>
    </xf>
    <xf numFmtId="0" fontId="4" fillId="6" borderId="38" xfId="0" applyFont="1" applyFill="1" applyBorder="1" applyAlignment="1" applyProtection="1">
      <alignment horizontal="left" vertical="center" wrapText="1"/>
    </xf>
    <xf numFmtId="0" fontId="4" fillId="6" borderId="39" xfId="0" applyFont="1" applyFill="1" applyBorder="1" applyAlignment="1" applyProtection="1">
      <alignment horizontal="left" vertical="center" wrapText="1"/>
    </xf>
    <xf numFmtId="0" fontId="4" fillId="6" borderId="40" xfId="0" applyFont="1" applyFill="1" applyBorder="1" applyAlignment="1" applyProtection="1">
      <alignment horizontal="left" vertical="center" wrapText="1"/>
    </xf>
    <xf numFmtId="0" fontId="4" fillId="6" borderId="41" xfId="0" applyFont="1" applyFill="1" applyBorder="1" applyAlignment="1" applyProtection="1">
      <alignment horizontal="left" vertical="center" wrapText="1"/>
    </xf>
    <xf numFmtId="0" fontId="4" fillId="6" borderId="42"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19" fillId="3" borderId="12" xfId="0" applyFont="1" applyFill="1" applyBorder="1" applyAlignment="1" applyProtection="1">
      <alignment horizontal="center" vertical="center" wrapText="1"/>
    </xf>
    <xf numFmtId="0" fontId="19" fillId="3" borderId="10" xfId="0" applyFont="1" applyFill="1" applyBorder="1" applyAlignment="1" applyProtection="1">
      <alignment horizontal="center" vertical="center" wrapText="1"/>
    </xf>
    <xf numFmtId="0" fontId="19" fillId="3" borderId="11" xfId="0" applyFont="1" applyFill="1" applyBorder="1" applyAlignment="1" applyProtection="1">
      <alignment horizontal="center" vertical="center" wrapText="1"/>
    </xf>
    <xf numFmtId="0" fontId="4" fillId="0" borderId="0" xfId="0" applyFont="1" applyBorder="1" applyAlignment="1" applyProtection="1">
      <alignment horizontal="right" vertical="top"/>
    </xf>
    <xf numFmtId="167" fontId="20" fillId="0" borderId="0" xfId="0" applyNumberFormat="1" applyFont="1" applyFill="1" applyBorder="1" applyAlignment="1" applyProtection="1">
      <alignment horizontal="center" vertical="center"/>
    </xf>
    <xf numFmtId="164" fontId="30" fillId="0" borderId="9" xfId="0" applyNumberFormat="1" applyFont="1" applyBorder="1" applyAlignment="1" applyProtection="1">
      <alignment horizontal="center" vertical="center"/>
    </xf>
    <xf numFmtId="9" fontId="20" fillId="0" borderId="0" xfId="0" applyNumberFormat="1" applyFont="1" applyFill="1" applyBorder="1" applyAlignment="1" applyProtection="1">
      <alignment horizontal="center" vertical="center"/>
    </xf>
    <xf numFmtId="0" fontId="2" fillId="8" borderId="71" xfId="1" applyFont="1" applyFill="1" applyBorder="1" applyAlignment="1" applyProtection="1">
      <alignment horizontal="left" vertical="center"/>
    </xf>
    <xf numFmtId="0" fontId="2" fillId="8" borderId="10" xfId="1" applyFont="1" applyFill="1" applyBorder="1" applyAlignment="1" applyProtection="1">
      <alignment horizontal="left" vertical="center"/>
    </xf>
    <xf numFmtId="0" fontId="2" fillId="8" borderId="11" xfId="1" applyFont="1" applyFill="1" applyBorder="1" applyAlignment="1" applyProtection="1">
      <alignment horizontal="left" vertical="center"/>
    </xf>
    <xf numFmtId="0" fontId="2" fillId="8" borderId="73" xfId="1" applyFont="1" applyFill="1" applyBorder="1" applyAlignment="1" applyProtection="1">
      <alignment horizontal="left" vertical="center"/>
    </xf>
    <xf numFmtId="0" fontId="2" fillId="8" borderId="74" xfId="1" applyFont="1" applyFill="1" applyBorder="1" applyAlignment="1" applyProtection="1">
      <alignment horizontal="left" vertical="center"/>
    </xf>
    <xf numFmtId="0" fontId="2" fillId="8" borderId="75" xfId="1" applyFont="1" applyFill="1" applyBorder="1" applyAlignment="1" applyProtection="1">
      <alignment horizontal="left" vertical="center"/>
    </xf>
    <xf numFmtId="0" fontId="2" fillId="8" borderId="68" xfId="0" applyFont="1" applyFill="1" applyBorder="1" applyAlignment="1" applyProtection="1">
      <alignment horizontal="left" vertical="center"/>
    </xf>
    <xf numFmtId="0" fontId="2" fillId="8" borderId="69" xfId="0" applyFont="1" applyFill="1" applyBorder="1" applyAlignment="1" applyProtection="1">
      <alignment horizontal="left" vertical="center"/>
    </xf>
    <xf numFmtId="0" fontId="2" fillId="8" borderId="70" xfId="0" applyFont="1" applyFill="1" applyBorder="1" applyAlignment="1" applyProtection="1">
      <alignment horizontal="left" vertical="center"/>
    </xf>
    <xf numFmtId="0" fontId="2" fillId="8" borderId="71" xfId="0" applyFont="1" applyFill="1" applyBorder="1" applyAlignment="1" applyProtection="1">
      <alignment horizontal="left" vertical="center"/>
    </xf>
    <xf numFmtId="0" fontId="2" fillId="8" borderId="10" xfId="0" applyFont="1" applyFill="1" applyBorder="1" applyAlignment="1" applyProtection="1">
      <alignment horizontal="left" vertical="center"/>
    </xf>
    <xf numFmtId="0" fontId="2" fillId="8" borderId="11" xfId="0" applyFont="1" applyFill="1" applyBorder="1" applyAlignment="1" applyProtection="1">
      <alignment horizontal="left" vertical="center"/>
    </xf>
    <xf numFmtId="0" fontId="4" fillId="6" borderId="40" xfId="1" applyFont="1" applyFill="1" applyBorder="1" applyAlignment="1" applyProtection="1">
      <alignment horizontal="left" vertical="center"/>
    </xf>
    <xf numFmtId="0" fontId="4" fillId="6" borderId="41" xfId="1" applyFont="1" applyFill="1" applyBorder="1" applyAlignment="1" applyProtection="1">
      <alignment horizontal="left" vertical="center"/>
    </xf>
    <xf numFmtId="0" fontId="4" fillId="6" borderId="42" xfId="1" applyFont="1" applyFill="1" applyBorder="1" applyAlignment="1" applyProtection="1">
      <alignment horizontal="left" vertical="center"/>
    </xf>
    <xf numFmtId="0" fontId="34" fillId="8" borderId="71" xfId="0" applyFont="1" applyFill="1" applyBorder="1" applyAlignment="1" applyProtection="1">
      <alignment horizontal="left" vertical="center"/>
    </xf>
    <xf numFmtId="0" fontId="34" fillId="8" borderId="10" xfId="0" applyFont="1" applyFill="1" applyBorder="1" applyAlignment="1" applyProtection="1">
      <alignment horizontal="left" vertical="center"/>
    </xf>
    <xf numFmtId="0" fontId="34" fillId="8" borderId="11" xfId="0" applyFont="1" applyFill="1" applyBorder="1" applyAlignment="1" applyProtection="1">
      <alignment horizontal="left" vertical="center"/>
    </xf>
    <xf numFmtId="10" fontId="2" fillId="8" borderId="52" xfId="1" applyNumberFormat="1" applyFont="1" applyFill="1" applyBorder="1" applyAlignment="1" applyProtection="1">
      <alignment horizontal="left" vertical="center"/>
    </xf>
    <xf numFmtId="10" fontId="2" fillId="8" borderId="53" xfId="1" applyNumberFormat="1" applyFont="1" applyFill="1" applyBorder="1" applyAlignment="1" applyProtection="1">
      <alignment horizontal="left" vertical="center"/>
    </xf>
    <xf numFmtId="0" fontId="4" fillId="6" borderId="66" xfId="1" applyFont="1" applyFill="1" applyBorder="1" applyAlignment="1" applyProtection="1">
      <alignment horizontal="left" vertical="center"/>
    </xf>
    <xf numFmtId="0" fontId="4" fillId="6" borderId="67" xfId="1" applyFont="1" applyFill="1" applyBorder="1" applyAlignment="1" applyProtection="1">
      <alignment horizontal="left" vertical="center"/>
    </xf>
    <xf numFmtId="9" fontId="2" fillId="8" borderId="9" xfId="1" applyNumberFormat="1" applyFont="1" applyFill="1" applyBorder="1" applyAlignment="1" applyProtection="1">
      <alignment horizontal="left" vertical="center"/>
    </xf>
    <xf numFmtId="0" fontId="2" fillId="8" borderId="50" xfId="1" applyFont="1" applyFill="1" applyBorder="1" applyAlignment="1" applyProtection="1">
      <alignment horizontal="left" vertical="center"/>
    </xf>
    <xf numFmtId="0" fontId="4" fillId="6" borderId="37" xfId="1" applyFont="1" applyFill="1" applyBorder="1" applyAlignment="1" applyProtection="1">
      <alignment horizontal="left" vertical="center"/>
    </xf>
    <xf numFmtId="0" fontId="4" fillId="6" borderId="38" xfId="1" applyFont="1" applyFill="1" applyBorder="1" applyAlignment="1" applyProtection="1">
      <alignment horizontal="left" vertical="center"/>
    </xf>
    <xf numFmtId="0" fontId="4" fillId="6" borderId="39" xfId="1" applyFont="1" applyFill="1" applyBorder="1" applyAlignment="1" applyProtection="1">
      <alignment horizontal="left" vertical="center"/>
    </xf>
    <xf numFmtId="166" fontId="2" fillId="8" borderId="47" xfId="0" applyNumberFormat="1" applyFont="1" applyFill="1" applyBorder="1" applyAlignment="1" applyProtection="1">
      <alignment horizontal="left" vertical="center"/>
    </xf>
    <xf numFmtId="166" fontId="2" fillId="8" borderId="48" xfId="0" applyNumberFormat="1" applyFont="1" applyFill="1" applyBorder="1" applyAlignment="1" applyProtection="1">
      <alignment horizontal="left" vertical="center"/>
    </xf>
    <xf numFmtId="0" fontId="2" fillId="0" borderId="7" xfId="0" applyFont="1" applyBorder="1" applyAlignment="1" applyProtection="1">
      <alignment horizontal="center"/>
    </xf>
    <xf numFmtId="0" fontId="2" fillId="0" borderId="79" xfId="0" applyFont="1" applyBorder="1" applyAlignment="1" applyProtection="1">
      <alignment horizontal="center"/>
    </xf>
    <xf numFmtId="0" fontId="2" fillId="0" borderId="13" xfId="0" applyFont="1" applyBorder="1" applyAlignment="1" applyProtection="1">
      <alignment horizontal="center" vertical="center" textRotation="180"/>
    </xf>
    <xf numFmtId="0" fontId="2" fillId="0" borderId="7"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2" fillId="9" borderId="12" xfId="1" applyFont="1" applyFill="1" applyBorder="1" applyAlignment="1" applyProtection="1">
      <alignment horizontal="center" vertical="center" wrapText="1"/>
    </xf>
    <xf numFmtId="0" fontId="22" fillId="9" borderId="10" xfId="1" applyFont="1" applyFill="1" applyBorder="1" applyAlignment="1" applyProtection="1">
      <alignment horizontal="center" vertical="center" wrapText="1"/>
    </xf>
    <xf numFmtId="0" fontId="2" fillId="5" borderId="2" xfId="0" applyFont="1" applyFill="1" applyBorder="1" applyAlignment="1" applyProtection="1">
      <alignment horizontal="center" vertical="center"/>
      <protection locked="0"/>
    </xf>
    <xf numFmtId="0" fontId="2" fillId="5" borderId="0" xfId="0" applyFont="1" applyFill="1" applyBorder="1" applyAlignment="1" applyProtection="1">
      <alignment horizontal="center" vertical="center"/>
      <protection locked="0"/>
    </xf>
    <xf numFmtId="0" fontId="2" fillId="5" borderId="13" xfId="0" applyFont="1" applyFill="1" applyBorder="1" applyAlignment="1" applyProtection="1">
      <alignment horizontal="center" vertical="center"/>
      <protection locked="0"/>
    </xf>
    <xf numFmtId="0" fontId="19" fillId="3" borderId="4"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23" fillId="5" borderId="9" xfId="0" applyFont="1" applyFill="1" applyBorder="1" applyAlignment="1" applyProtection="1">
      <alignment horizontal="center" vertical="center" wrapText="1"/>
      <protection locked="0"/>
    </xf>
    <xf numFmtId="0" fontId="21" fillId="3" borderId="12" xfId="0" applyFont="1" applyFill="1" applyBorder="1" applyAlignment="1" applyProtection="1">
      <alignment horizontal="center" vertical="center"/>
    </xf>
    <xf numFmtId="0" fontId="21" fillId="3" borderId="10" xfId="0" applyFont="1" applyFill="1" applyBorder="1" applyAlignment="1" applyProtection="1">
      <alignment horizontal="center" vertical="center"/>
    </xf>
    <xf numFmtId="0" fontId="21" fillId="3" borderId="11" xfId="0" applyFont="1" applyFill="1" applyBorder="1" applyAlignment="1" applyProtection="1">
      <alignment horizontal="center" vertical="center"/>
    </xf>
    <xf numFmtId="0" fontId="38" fillId="0" borderId="7" xfId="0" applyFont="1" applyBorder="1" applyAlignment="1" applyProtection="1">
      <alignment horizontal="right" vertical="center"/>
    </xf>
    <xf numFmtId="0" fontId="2" fillId="0" borderId="2" xfId="0" applyFont="1" applyBorder="1" applyAlignment="1" applyProtection="1">
      <alignment horizontal="right" vertical="center"/>
    </xf>
    <xf numFmtId="0" fontId="2" fillId="0" borderId="13" xfId="0" applyFont="1" applyBorder="1" applyAlignment="1" applyProtection="1">
      <alignment horizontal="right" vertical="center"/>
    </xf>
    <xf numFmtId="0" fontId="23" fillId="0" borderId="0" xfId="0" applyFont="1" applyFill="1" applyBorder="1" applyAlignment="1" applyProtection="1">
      <alignment horizontal="right" vertical="center" wrapText="1"/>
    </xf>
    <xf numFmtId="0" fontId="23" fillId="0" borderId="13" xfId="0" applyFont="1" applyFill="1" applyBorder="1" applyAlignment="1" applyProtection="1">
      <alignment horizontal="right" vertical="center" wrapText="1"/>
    </xf>
    <xf numFmtId="0" fontId="2" fillId="0" borderId="2" xfId="0" applyFont="1" applyFill="1" applyBorder="1" applyAlignment="1" applyProtection="1">
      <alignment horizontal="right" vertical="center"/>
    </xf>
    <xf numFmtId="0" fontId="9" fillId="0" borderId="0" xfId="0" applyFont="1" applyAlignment="1">
      <alignment horizontal="center"/>
    </xf>
    <xf numFmtId="0" fontId="8" fillId="2" borderId="18" xfId="1" applyFont="1" applyFill="1" applyBorder="1" applyAlignment="1" applyProtection="1">
      <alignment horizontal="right"/>
      <protection hidden="1"/>
    </xf>
    <xf numFmtId="0" fontId="8" fillId="2" borderId="19" xfId="1" applyFont="1" applyFill="1" applyBorder="1" applyAlignment="1" applyProtection="1">
      <alignment horizontal="right"/>
      <protection hidden="1"/>
    </xf>
    <xf numFmtId="165" fontId="26" fillId="2" borderId="19" xfId="1" applyNumberFormat="1" applyFont="1" applyFill="1" applyBorder="1" applyAlignment="1" applyProtection="1">
      <alignment horizontal="center"/>
      <protection hidden="1"/>
    </xf>
    <xf numFmtId="165" fontId="26" fillId="2" borderId="20" xfId="1" applyNumberFormat="1" applyFont="1" applyFill="1" applyBorder="1" applyAlignment="1" applyProtection="1">
      <alignment horizontal="center"/>
      <protection hidden="1"/>
    </xf>
    <xf numFmtId="0" fontId="8" fillId="2" borderId="12" xfId="1" applyFont="1" applyFill="1" applyBorder="1" applyAlignment="1" applyProtection="1">
      <alignment horizontal="left" vertical="center" wrapText="1"/>
      <protection hidden="1"/>
    </xf>
    <xf numFmtId="0" fontId="8" fillId="2" borderId="10" xfId="1" applyFont="1" applyFill="1" applyBorder="1" applyAlignment="1" applyProtection="1">
      <alignment horizontal="left" vertical="center" wrapText="1"/>
      <protection hidden="1"/>
    </xf>
    <xf numFmtId="0" fontId="8" fillId="2" borderId="11" xfId="1" applyFont="1" applyFill="1" applyBorder="1" applyAlignment="1" applyProtection="1">
      <alignment horizontal="left" vertical="center" wrapText="1"/>
      <protection hidden="1"/>
    </xf>
    <xf numFmtId="0" fontId="24" fillId="2" borderId="14" xfId="1" applyFont="1" applyFill="1" applyBorder="1" applyAlignment="1" applyProtection="1">
      <alignment horizontal="center" vertical="center" wrapText="1"/>
      <protection hidden="1"/>
    </xf>
    <xf numFmtId="0" fontId="25" fillId="4" borderId="15" xfId="1" applyFont="1" applyFill="1" applyBorder="1" applyAlignment="1" applyProtection="1">
      <alignment horizontal="center"/>
      <protection hidden="1"/>
    </xf>
    <xf numFmtId="0" fontId="25" fillId="4" borderId="16" xfId="1" applyFont="1" applyFill="1" applyBorder="1" applyAlignment="1" applyProtection="1">
      <alignment horizontal="center"/>
      <protection hidden="1"/>
    </xf>
    <xf numFmtId="0" fontId="25" fillId="4" borderId="17" xfId="1" applyFont="1" applyFill="1" applyBorder="1" applyAlignment="1" applyProtection="1">
      <alignment horizontal="center"/>
      <protection hidden="1"/>
    </xf>
    <xf numFmtId="0" fontId="8" fillId="4" borderId="19" xfId="1" applyFont="1" applyFill="1" applyBorder="1" applyAlignment="1" applyProtection="1">
      <alignment horizontal="center"/>
      <protection hidden="1"/>
    </xf>
    <xf numFmtId="0" fontId="8" fillId="4" borderId="20" xfId="1" applyFont="1" applyFill="1" applyBorder="1" applyAlignment="1" applyProtection="1">
      <alignment horizontal="center"/>
      <protection hidden="1"/>
    </xf>
    <xf numFmtId="0" fontId="4" fillId="2" borderId="19" xfId="1" applyFont="1" applyFill="1" applyBorder="1" applyAlignment="1" applyProtection="1">
      <alignment horizontal="center" vertical="center"/>
      <protection hidden="1"/>
    </xf>
    <xf numFmtId="0" fontId="4" fillId="2" borderId="20" xfId="1" applyFont="1" applyFill="1" applyBorder="1" applyAlignment="1" applyProtection="1">
      <alignment horizontal="center" vertical="center"/>
      <protection hidden="1"/>
    </xf>
    <xf numFmtId="0" fontId="25" fillId="4" borderId="18" xfId="1" applyFont="1" applyFill="1" applyBorder="1" applyAlignment="1" applyProtection="1">
      <alignment horizontal="center"/>
      <protection hidden="1"/>
    </xf>
    <xf numFmtId="0" fontId="25" fillId="4" borderId="19" xfId="1" applyFont="1" applyFill="1" applyBorder="1" applyAlignment="1" applyProtection="1">
      <alignment horizontal="center"/>
      <protection hidden="1"/>
    </xf>
    <xf numFmtId="0" fontId="25" fillId="4" borderId="20" xfId="1" applyFont="1" applyFill="1" applyBorder="1" applyAlignment="1" applyProtection="1">
      <alignment horizontal="center"/>
      <protection hidden="1"/>
    </xf>
    <xf numFmtId="165" fontId="27" fillId="2" borderId="21" xfId="1" applyNumberFormat="1" applyFont="1" applyFill="1" applyBorder="1" applyAlignment="1" applyProtection="1">
      <alignment horizontal="left" vertical="center" wrapText="1"/>
      <protection hidden="1"/>
    </xf>
    <xf numFmtId="165" fontId="27" fillId="2" borderId="22" xfId="1" applyNumberFormat="1" applyFont="1" applyFill="1" applyBorder="1" applyAlignment="1" applyProtection="1">
      <alignment horizontal="left" vertical="center" wrapText="1"/>
      <protection hidden="1"/>
    </xf>
    <xf numFmtId="165" fontId="27" fillId="2" borderId="23" xfId="1" applyNumberFormat="1" applyFont="1" applyFill="1" applyBorder="1" applyAlignment="1" applyProtection="1">
      <alignment horizontal="left" vertical="center" wrapText="1"/>
      <protection hidden="1"/>
    </xf>
    <xf numFmtId="0" fontId="25" fillId="4" borderId="24" xfId="1" applyFont="1" applyFill="1" applyBorder="1" applyAlignment="1" applyProtection="1">
      <alignment horizontal="center"/>
      <protection hidden="1"/>
    </xf>
    <xf numFmtId="0" fontId="25" fillId="4" borderId="25" xfId="1" applyFont="1" applyFill="1" applyBorder="1" applyAlignment="1" applyProtection="1">
      <alignment horizontal="center"/>
      <protection hidden="1"/>
    </xf>
    <xf numFmtId="0" fontId="25" fillId="4" borderId="26" xfId="1" applyFont="1" applyFill="1" applyBorder="1" applyAlignment="1" applyProtection="1">
      <alignment horizontal="center"/>
      <protection hidden="1"/>
    </xf>
    <xf numFmtId="165" fontId="8" fillId="2" borderId="18" xfId="1" applyNumberFormat="1" applyFont="1" applyFill="1" applyBorder="1" applyAlignment="1" applyProtection="1">
      <alignment horizontal="right"/>
      <protection hidden="1"/>
    </xf>
    <xf numFmtId="165" fontId="8" fillId="2" borderId="19" xfId="1" applyNumberFormat="1" applyFont="1" applyFill="1" applyBorder="1" applyAlignment="1" applyProtection="1">
      <alignment horizontal="right"/>
      <protection hidden="1"/>
    </xf>
  </cellXfs>
  <cellStyles count="6">
    <cellStyle name="Comma 2" xfId="2" xr:uid="{00000000-0005-0000-0000-000000000000}"/>
    <cellStyle name="Currency 2" xfId="3" xr:uid="{00000000-0005-0000-0000-000001000000}"/>
    <cellStyle name="Hyperlink 2" xfId="4" xr:uid="{00000000-0005-0000-0000-000002000000}"/>
    <cellStyle name="Normal" xfId="0" builtinId="0"/>
    <cellStyle name="Normal 2" xfId="1" xr:uid="{00000000-0005-0000-0000-000004000000}"/>
    <cellStyle name="Percent" xfId="5" builtinId="5"/>
  </cellStyles>
  <dxfs count="46">
    <dxf>
      <font>
        <color theme="1" tint="0.24994659260841701"/>
      </font>
    </dxf>
    <dxf>
      <font>
        <color theme="1" tint="0.24994659260841701"/>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style="thin">
          <color theme="0"/>
        </left>
        <right style="thin">
          <color theme="0"/>
        </right>
        <top style="thin">
          <color theme="0"/>
        </top>
        <bottom style="thin">
          <color theme="0"/>
        </bottom>
      </border>
    </dxf>
    <dxf>
      <font>
        <color auto="1"/>
      </font>
      <fill>
        <patternFill>
          <bgColor theme="0" tint="-0.14996795556505021"/>
        </patternFill>
      </fill>
      <border>
        <left style="thin">
          <color auto="1"/>
        </left>
        <right style="thin">
          <color auto="1"/>
        </right>
        <top style="thin">
          <color auto="1"/>
        </top>
        <bottom style="thin">
          <color auto="1"/>
        </bottom>
        <vertical/>
        <horizontal/>
      </border>
    </dxf>
    <dxf>
      <font>
        <color auto="1"/>
      </font>
      <fill>
        <patternFill>
          <bgColor theme="0" tint="-0.14996795556505021"/>
        </patternFill>
      </fill>
      <border>
        <left style="thin">
          <color auto="1"/>
        </left>
        <right style="thin">
          <color auto="1"/>
        </right>
        <top style="thin">
          <color auto="1"/>
        </top>
        <bottom style="thin">
          <color auto="1"/>
        </bottom>
        <vertical/>
        <horizontal/>
      </border>
    </dxf>
    <dxf>
      <font>
        <color auto="1"/>
      </font>
      <fill>
        <patternFill>
          <bgColor theme="0" tint="-0.14996795556505021"/>
        </patternFill>
      </fill>
      <border>
        <left style="thin">
          <color auto="1"/>
        </left>
        <right style="thin">
          <color auto="1"/>
        </right>
        <top style="thin">
          <color auto="1"/>
        </top>
        <bottom style="thin">
          <color auto="1"/>
        </bottom>
        <vertical/>
        <horizontal/>
      </border>
    </dxf>
    <dxf>
      <font>
        <color auto="1"/>
      </font>
      <fill>
        <patternFill>
          <bgColor theme="0" tint="-0.14996795556505021"/>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auto="1"/>
      </font>
      <fill>
        <patternFill patternType="solid">
          <bgColor theme="0" tint="-0.14996795556505021"/>
        </patternFill>
      </fill>
      <border>
        <left style="thin">
          <color auto="1"/>
        </left>
        <right style="thin">
          <color auto="1"/>
        </right>
        <top style="thin">
          <color auto="1"/>
        </top>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1" tint="0.34998626667073579"/>
      </font>
      <fill>
        <patternFill>
          <bgColor theme="0" tint="-0.14996795556505021"/>
        </patternFill>
      </fill>
    </dxf>
    <dxf>
      <font>
        <color theme="1" tint="0.34998626667073579"/>
      </font>
      <fill>
        <patternFill>
          <bgColor theme="0" tint="-0.14996795556505021"/>
        </patternFill>
      </fill>
    </dxf>
    <dxf>
      <font>
        <color theme="1" tint="0.34998626667073579"/>
      </font>
      <fill>
        <patternFill>
          <bgColor theme="0" tint="-0.14996795556505021"/>
        </patternFill>
      </fill>
    </dxf>
    <dxf>
      <font>
        <color theme="1" tint="0.34998626667073579"/>
      </font>
      <fill>
        <patternFill>
          <bgColor theme="0" tint="-0.14996795556505021"/>
        </patternFill>
      </fill>
    </dxf>
    <dxf>
      <font>
        <color theme="1" tint="0.34998626667073579"/>
      </font>
      <fill>
        <patternFill>
          <bgColor theme="0" tint="-0.14996795556505021"/>
        </patternFill>
      </fill>
    </dxf>
    <dxf>
      <font>
        <color theme="1" tint="0.34998626667073579"/>
      </font>
      <fill>
        <patternFill>
          <bgColor theme="0" tint="-0.14996795556505021"/>
        </patternFill>
      </fill>
    </dxf>
    <dxf>
      <font>
        <color theme="1" tint="0.34998626667073579"/>
      </font>
      <fill>
        <patternFill>
          <bgColor theme="0" tint="-0.14996795556505021"/>
        </patternFill>
      </fill>
    </dxf>
    <dxf>
      <font>
        <color theme="1" tint="0.34998626667073579"/>
      </font>
      <fill>
        <patternFill>
          <bgColor theme="0" tint="-0.14996795556505021"/>
        </patternFill>
      </fill>
    </dxf>
    <dxf>
      <font>
        <color theme="1" tint="0.24994659260841701"/>
      </font>
    </dxf>
    <dxf>
      <font>
        <color theme="1" tint="0.24994659260841701"/>
      </font>
    </dxf>
    <dxf>
      <font>
        <color theme="1" tint="0.24994659260841701"/>
      </font>
    </dxf>
    <dxf>
      <font>
        <color auto="1"/>
      </font>
      <fill>
        <patternFill>
          <bgColor theme="9" tint="0.39994506668294322"/>
        </patternFill>
      </fill>
    </dxf>
    <dxf>
      <font>
        <color auto="1"/>
      </font>
      <fill>
        <patternFill>
          <bgColor theme="9" tint="0.39994506668294322"/>
        </patternFill>
      </fill>
    </dxf>
    <dxf>
      <font>
        <color theme="0"/>
      </font>
      <fill>
        <patternFill>
          <bgColor rgb="FFFF0000"/>
        </patternFill>
      </fill>
    </dxf>
    <dxf>
      <font>
        <color auto="1"/>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C348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999"/>
      <color rgb="FF008080"/>
      <color rgb="FF00DBD6"/>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epcmortgage.org.uk/"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52373</xdr:colOff>
      <xdr:row>1</xdr:row>
      <xdr:rowOff>75071</xdr:rowOff>
    </xdr:from>
    <xdr:to>
      <xdr:col>3</xdr:col>
      <xdr:colOff>34036</xdr:colOff>
      <xdr:row>8</xdr:row>
      <xdr:rowOff>8396</xdr:rowOff>
    </xdr:to>
    <xdr:pic>
      <xdr:nvPicPr>
        <xdr:cNvPr id="2" name="Picture 6" descr="cid:image001.png@01CEEAAF.F7D12BA0">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550" t="4880" r="7951" b="31087"/>
        <a:stretch/>
      </xdr:blipFill>
      <xdr:spPr bwMode="auto">
        <a:xfrm>
          <a:off x="504811" y="658477"/>
          <a:ext cx="1100850" cy="1090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absoluteAnchor>
    <xdr:pos x="9102162" y="424509"/>
    <xdr:ext cx="1586170" cy="563941"/>
    <xdr:pic>
      <xdr:nvPicPr>
        <xdr:cNvPr id="8" name="Picture 7">
          <a:hlinkClick xmlns:r="http://schemas.openxmlformats.org/officeDocument/2006/relationships" r:id="rId2"/>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102162" y="424509"/>
          <a:ext cx="1586170" cy="563941"/>
        </a:xfrm>
        <a:prstGeom prst="rect">
          <a:avLst/>
        </a:prstGeom>
        <a:ln>
          <a:noFill/>
        </a:ln>
      </xdr:spPr>
    </xdr:pic>
    <xdr:clientData/>
  </xdr:absoluteAnchor>
</xdr:wsDr>
</file>

<file path=xl/drawings/drawing2.xml><?xml version="1.0" encoding="utf-8"?>
<xdr:wsDr xmlns:xdr="http://schemas.openxmlformats.org/drawingml/2006/spreadsheetDrawing" xmlns:a="http://schemas.openxmlformats.org/drawingml/2006/main">
  <xdr:twoCellAnchor>
    <xdr:from>
      <xdr:col>0</xdr:col>
      <xdr:colOff>243417</xdr:colOff>
      <xdr:row>15</xdr:row>
      <xdr:rowOff>121708</xdr:rowOff>
    </xdr:from>
    <xdr:to>
      <xdr:col>18</xdr:col>
      <xdr:colOff>443442</xdr:colOff>
      <xdr:row>36</xdr:row>
      <xdr:rowOff>16933</xdr:rowOff>
    </xdr:to>
    <xdr:sp macro="" textlink="">
      <xdr:nvSpPr>
        <xdr:cNvPr id="2" name="Rectangle 1">
          <a:extLst>
            <a:ext uri="{FF2B5EF4-FFF2-40B4-BE49-F238E27FC236}">
              <a16:creationId xmlns:a16="http://schemas.microsoft.com/office/drawing/2014/main" id="{00000000-0008-0000-0100-000002000000}"/>
            </a:ext>
          </a:extLst>
        </xdr:cNvPr>
        <xdr:cNvSpPr/>
      </xdr:nvSpPr>
      <xdr:spPr bwMode="auto">
        <a:xfrm>
          <a:off x="243417" y="2428875"/>
          <a:ext cx="11249025" cy="3228975"/>
        </a:xfrm>
        <a:prstGeom prst="rect">
          <a:avLst/>
        </a:prstGeom>
        <a:noFill/>
        <a:ln>
          <a:solidFill>
            <a:sysClr val="windowText" lastClr="000000"/>
          </a:solidFill>
          <a:headEnd type="none" w="med" len="med"/>
          <a:tailEnd type="none" w="med" len="med"/>
        </a:ln>
        <a:extLst>
          <a:ext uri="{53640926-AAD7-44D8-BBD7-CCE9431645EC}">
            <a14:shadowObscured xmlns:a14="http://schemas.microsoft.com/office/drawing/2010/main" val="1"/>
          </a:ext>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lang="en-GB" sz="1100"/>
        </a:p>
      </xdr:txBody>
    </xdr:sp>
    <xdr:clientData/>
  </xdr:twoCellAnchor>
  <xdr:twoCellAnchor editAs="oneCell">
    <xdr:from>
      <xdr:col>0</xdr:col>
      <xdr:colOff>481278</xdr:colOff>
      <xdr:row>16</xdr:row>
      <xdr:rowOff>102660</xdr:rowOff>
    </xdr:from>
    <xdr:to>
      <xdr:col>18</xdr:col>
      <xdr:colOff>309827</xdr:colOff>
      <xdr:row>37</xdr:row>
      <xdr:rowOff>14311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1278" y="2568577"/>
          <a:ext cx="10877549" cy="32454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headEnd type="none" w="med" len="med"/>
          <a:tailEnd type="none" w="med" len="med"/>
        </a:ln>
        <a:extLst>
          <a:ext uri="{53640926-AAD7-44D8-BBD7-CCE9431645EC}">
            <a14:shadowObscured xmlns:a14="http://schemas.microsoft.com/office/drawing/2010/main" val="1"/>
          </a:ext>
        </a:extLst>
      </a:spPr>
      <a:bodyPr vertOverflow="clip" horzOverflow="clip" wrap="square" lIns="18288" tIns="0" rIns="0" bIns="0" rtlCol="0" anchor="t" upright="1"/>
      <a:lstStyle>
        <a:defPPr algn="l">
          <a:defRPr sz="1100"/>
        </a:defPPr>
      </a:lstStyle>
      <a:style>
        <a:lnRef idx="2">
          <a:schemeClr val="accent2"/>
        </a:lnRef>
        <a:fillRef idx="1">
          <a:schemeClr val="lt1"/>
        </a:fillRef>
        <a:effectRef idx="0">
          <a:schemeClr val="accent2"/>
        </a:effectRef>
        <a:fontRef idx="minor">
          <a:schemeClr val="dk1"/>
        </a:fontRef>
      </a: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pageSetUpPr fitToPage="1"/>
  </sheetPr>
  <dimension ref="A1:AN515"/>
  <sheetViews>
    <sheetView showGridLines="0" showRowColHeaders="0" tabSelected="1" zoomScale="80" zoomScaleNormal="80" workbookViewId="0">
      <selection activeCell="F9" sqref="F9"/>
    </sheetView>
  </sheetViews>
  <sheetFormatPr defaultColWidth="9.140625" defaultRowHeight="12.75" x14ac:dyDescent="0.2"/>
  <cols>
    <col min="1" max="1" width="2.5703125" style="24" customWidth="1"/>
    <col min="2" max="2" width="4.28515625" style="216" customWidth="1"/>
    <col min="3" max="9" width="16.7109375" style="24" customWidth="1"/>
    <col min="10" max="11" width="1" style="24" customWidth="1"/>
    <col min="12" max="12" width="4.28515625" style="216" customWidth="1"/>
    <col min="13" max="21" width="16.7109375" style="24" customWidth="1"/>
    <col min="22" max="22" width="13.140625" style="24" customWidth="1"/>
    <col min="23" max="23" width="9.7109375" style="24" customWidth="1"/>
    <col min="24" max="24" width="29.28515625" style="24" hidden="1" customWidth="1"/>
    <col min="25" max="25" width="10.85546875" style="24" hidden="1" customWidth="1"/>
    <col min="26" max="26" width="11.28515625" style="24" hidden="1" customWidth="1"/>
    <col min="27" max="27" width="14.140625" style="24" hidden="1" customWidth="1"/>
    <col min="28" max="28" width="20.7109375" style="24" hidden="1" customWidth="1"/>
    <col min="29" max="29" width="26.5703125" style="24" hidden="1" customWidth="1"/>
    <col min="30" max="30" width="11.5703125" style="24" hidden="1" customWidth="1"/>
    <col min="31" max="31" width="27.42578125" style="267" hidden="1" customWidth="1"/>
    <col min="32" max="32" width="10.28515625" style="24" hidden="1" customWidth="1"/>
    <col min="33" max="33" width="10.140625" style="24" hidden="1" customWidth="1"/>
    <col min="34" max="34" width="12.140625" style="24" hidden="1" customWidth="1"/>
    <col min="35" max="35" width="6.140625" style="24" hidden="1" customWidth="1"/>
    <col min="36" max="36" width="6.5703125" style="24" hidden="1" customWidth="1"/>
    <col min="37" max="37" width="11.85546875" style="24" hidden="1" customWidth="1"/>
    <col min="38" max="38" width="11.7109375" style="24" bestFit="1" customWidth="1"/>
    <col min="39" max="39" width="12" style="24" bestFit="1" customWidth="1"/>
    <col min="40" max="40" width="17.7109375" style="24" bestFit="1" customWidth="1"/>
    <col min="41" max="42" width="9.140625" style="24" customWidth="1"/>
    <col min="43" max="16384" width="9.140625" style="24"/>
  </cols>
  <sheetData>
    <row r="1" spans="2:22" s="4" customFormat="1" ht="15.75" customHeight="1" x14ac:dyDescent="0.2">
      <c r="B1" s="101"/>
      <c r="C1" s="390"/>
      <c r="L1" s="101"/>
      <c r="R1" s="395" t="s">
        <v>178</v>
      </c>
      <c r="S1" s="395"/>
      <c r="T1" s="21"/>
      <c r="U1" s="21"/>
      <c r="V1" s="14"/>
    </row>
    <row r="2" spans="2:22" s="4" customFormat="1" ht="12.75" customHeight="1" x14ac:dyDescent="0.2">
      <c r="B2" s="101"/>
      <c r="C2" s="390"/>
      <c r="D2" s="398" t="s">
        <v>59</v>
      </c>
      <c r="E2" s="399"/>
      <c r="F2" s="391"/>
      <c r="G2" s="391"/>
      <c r="H2" s="391"/>
      <c r="I2" s="391"/>
      <c r="L2" s="101"/>
      <c r="M2" s="392" t="s">
        <v>16</v>
      </c>
      <c r="N2" s="393"/>
      <c r="O2" s="393"/>
      <c r="P2" s="393"/>
      <c r="Q2" s="393"/>
      <c r="R2" s="393"/>
      <c r="S2" s="394"/>
      <c r="T2" s="21"/>
      <c r="U2" s="21"/>
      <c r="V2" s="14"/>
    </row>
    <row r="3" spans="2:22" s="4" customFormat="1" ht="12.75" customHeight="1" x14ac:dyDescent="0.2">
      <c r="B3" s="101"/>
      <c r="C3" s="390"/>
      <c r="D3" s="99"/>
      <c r="E3" s="99"/>
      <c r="F3" s="99"/>
      <c r="G3" s="99"/>
      <c r="H3" s="99"/>
      <c r="I3" s="113"/>
      <c r="L3" s="101"/>
      <c r="M3" s="77"/>
      <c r="N3" s="95"/>
      <c r="O3" s="298" t="s">
        <v>55</v>
      </c>
      <c r="P3" s="299"/>
      <c r="Q3" s="299"/>
      <c r="R3" s="300"/>
      <c r="S3" s="97"/>
      <c r="T3" s="21"/>
      <c r="U3" s="21"/>
      <c r="V3" s="14"/>
    </row>
    <row r="4" spans="2:22" s="4" customFormat="1" ht="12.75" customHeight="1" x14ac:dyDescent="0.2">
      <c r="B4" s="101"/>
      <c r="C4" s="390"/>
      <c r="D4" s="290" t="s">
        <v>60</v>
      </c>
      <c r="E4" s="290"/>
      <c r="F4" s="100">
        <v>0.2</v>
      </c>
      <c r="G4" s="290" t="s">
        <v>13</v>
      </c>
      <c r="H4" s="290"/>
      <c r="I4" s="73"/>
      <c r="L4" s="101"/>
      <c r="M4" s="78"/>
      <c r="N4" s="96"/>
      <c r="O4" s="298" t="s">
        <v>52</v>
      </c>
      <c r="P4" s="299"/>
      <c r="Q4" s="299"/>
      <c r="R4" s="300"/>
      <c r="S4" s="98"/>
      <c r="T4" s="21"/>
      <c r="U4" s="21"/>
    </row>
    <row r="5" spans="2:22" s="4" customFormat="1" x14ac:dyDescent="0.2">
      <c r="B5" s="101"/>
      <c r="C5" s="390"/>
      <c r="D5" s="290" t="s">
        <v>61</v>
      </c>
      <c r="E5" s="290"/>
      <c r="F5" s="72"/>
      <c r="G5" s="400" t="s">
        <v>58</v>
      </c>
      <c r="H5" s="291"/>
      <c r="I5" s="72">
        <v>0</v>
      </c>
      <c r="L5" s="101"/>
      <c r="M5" s="114"/>
      <c r="N5" s="115"/>
      <c r="O5" s="298" t="s">
        <v>57</v>
      </c>
      <c r="P5" s="299"/>
      <c r="Q5" s="299"/>
      <c r="R5" s="300"/>
      <c r="S5" s="98"/>
      <c r="T5" s="40"/>
      <c r="U5" s="40"/>
      <c r="V5" s="14"/>
    </row>
    <row r="6" spans="2:22" s="4" customFormat="1" x14ac:dyDescent="0.2">
      <c r="B6" s="101"/>
      <c r="C6" s="390"/>
      <c r="D6" s="290" t="s">
        <v>77</v>
      </c>
      <c r="E6" s="290"/>
      <c r="F6" s="72"/>
      <c r="G6" s="396" t="s">
        <v>123</v>
      </c>
      <c r="H6" s="397"/>
      <c r="I6" s="72">
        <v>0</v>
      </c>
      <c r="L6" s="101"/>
      <c r="M6" s="116"/>
      <c r="N6" s="117"/>
      <c r="O6" s="298" t="s">
        <v>14</v>
      </c>
      <c r="P6" s="299"/>
      <c r="Q6" s="299"/>
      <c r="R6" s="300"/>
      <c r="S6" s="98"/>
      <c r="T6" s="118"/>
      <c r="U6" s="118"/>
      <c r="V6" s="15"/>
    </row>
    <row r="7" spans="2:22" s="4" customFormat="1" x14ac:dyDescent="0.2">
      <c r="B7" s="101"/>
      <c r="C7" s="38"/>
      <c r="D7" s="290" t="s">
        <v>66</v>
      </c>
      <c r="E7" s="290"/>
      <c r="F7" s="72"/>
      <c r="G7" s="290" t="s">
        <v>10</v>
      </c>
      <c r="H7" s="291"/>
      <c r="I7" s="74"/>
      <c r="J7" s="5"/>
      <c r="K7" s="5"/>
      <c r="L7" s="101"/>
      <c r="M7" s="381" t="s">
        <v>62</v>
      </c>
      <c r="N7" s="381"/>
      <c r="O7" s="381"/>
      <c r="P7" s="381"/>
      <c r="Q7" s="381"/>
      <c r="R7" s="381"/>
      <c r="S7" s="381"/>
    </row>
    <row r="8" spans="2:22" s="4" customFormat="1" x14ac:dyDescent="0.2">
      <c r="B8" s="101"/>
      <c r="C8" s="38"/>
      <c r="D8" s="292" t="s">
        <v>170</v>
      </c>
      <c r="E8" s="293"/>
      <c r="F8" s="199"/>
      <c r="G8" s="314" t="s">
        <v>172</v>
      </c>
      <c r="H8" s="314"/>
      <c r="I8" s="314"/>
      <c r="J8" s="5"/>
      <c r="K8" s="5"/>
      <c r="L8" s="101"/>
      <c r="M8" s="382"/>
      <c r="N8" s="382"/>
      <c r="O8" s="382"/>
      <c r="P8" s="382"/>
      <c r="Q8" s="382"/>
      <c r="R8" s="382"/>
      <c r="S8" s="382"/>
    </row>
    <row r="9" spans="2:22" s="4" customFormat="1" x14ac:dyDescent="0.2">
      <c r="B9" s="101"/>
      <c r="C9" s="38"/>
      <c r="D9" s="285"/>
      <c r="E9" s="285" t="s">
        <v>171</v>
      </c>
      <c r="F9" s="199"/>
      <c r="G9" s="314"/>
      <c r="H9" s="314"/>
      <c r="I9" s="314"/>
      <c r="J9" s="5"/>
      <c r="K9" s="5"/>
      <c r="L9" s="101"/>
      <c r="M9" s="382"/>
      <c r="N9" s="382"/>
      <c r="O9" s="382"/>
      <c r="P9" s="382"/>
      <c r="Q9" s="382"/>
      <c r="R9" s="382"/>
      <c r="S9" s="382"/>
    </row>
    <row r="10" spans="2:22" s="4" customFormat="1" ht="22.5" customHeight="1" x14ac:dyDescent="0.25">
      <c r="B10" s="101"/>
      <c r="C10" s="23"/>
      <c r="D10" s="41"/>
      <c r="E10" s="41"/>
      <c r="F10" s="41"/>
      <c r="G10" s="315"/>
      <c r="H10" s="316"/>
      <c r="I10" s="316"/>
      <c r="J10" s="10"/>
      <c r="K10" s="10"/>
      <c r="L10" s="217"/>
      <c r="M10" s="383"/>
      <c r="N10" s="383"/>
      <c r="O10" s="383"/>
      <c r="P10" s="383"/>
      <c r="Q10" s="383"/>
      <c r="R10" s="383"/>
      <c r="S10" s="383"/>
      <c r="U10" s="9"/>
    </row>
    <row r="11" spans="2:22" s="4" customFormat="1" ht="12.75" customHeight="1" x14ac:dyDescent="0.25">
      <c r="B11" s="101"/>
      <c r="C11" s="301" t="s">
        <v>143</v>
      </c>
      <c r="D11" s="303" t="s">
        <v>71</v>
      </c>
      <c r="E11" s="304"/>
      <c r="F11" s="304"/>
      <c r="G11" s="305"/>
      <c r="H11" s="75" t="s">
        <v>9</v>
      </c>
      <c r="I11" s="75" t="s">
        <v>11</v>
      </c>
      <c r="J11" s="5"/>
      <c r="K11" s="5"/>
      <c r="L11" s="218"/>
      <c r="M11" s="389" t="s">
        <v>144</v>
      </c>
      <c r="N11" s="386" t="s">
        <v>72</v>
      </c>
      <c r="O11" s="387"/>
      <c r="P11" s="387"/>
      <c r="Q11" s="388"/>
      <c r="R11" s="231" t="s">
        <v>9</v>
      </c>
      <c r="S11" s="231" t="s">
        <v>11</v>
      </c>
      <c r="T11" s="9"/>
      <c r="U11" s="9"/>
    </row>
    <row r="12" spans="2:22" s="4" customFormat="1" ht="12.75" customHeight="1" x14ac:dyDescent="0.25">
      <c r="B12" s="101"/>
      <c r="C12" s="302"/>
      <c r="D12" s="306"/>
      <c r="E12" s="307"/>
      <c r="F12" s="307"/>
      <c r="G12" s="308"/>
      <c r="H12" s="25"/>
      <c r="I12" s="225" t="str">
        <f ca="1">IF(AND(H12&lt;&gt;"",MONTH(TODAY())&gt;MONTH(H12),DAY(TODAY()&gt;DAY(H12))),YEAR(TODAY())-YEAR(H12)+1,IF(H12&lt;&gt;"",YEAR(TODAY())-YEAR(H12),""))</f>
        <v/>
      </c>
      <c r="J12" s="5"/>
      <c r="K12" s="5"/>
      <c r="L12" s="218"/>
      <c r="M12" s="302"/>
      <c r="N12" s="306"/>
      <c r="O12" s="307"/>
      <c r="P12" s="307"/>
      <c r="Q12" s="308"/>
      <c r="R12" s="224"/>
      <c r="S12" s="225" t="str">
        <f ca="1">IF(AND(R12&lt;&gt;"",MONTH(TODAY())&gt;MONTH(R12),DAY(TODAY()&gt;DAY(R12))),YEAR(TODAY())-YEAR(R12)+1,IF(R12&lt;&gt;"",YEAR(TODAY())-YEAR(R12),""))</f>
        <v/>
      </c>
      <c r="T12" s="9"/>
      <c r="U12" s="9"/>
    </row>
    <row r="13" spans="2:22" s="4" customFormat="1" ht="12.75" customHeight="1" x14ac:dyDescent="0.25">
      <c r="B13" s="101"/>
      <c r="C13" s="201" t="s">
        <v>129</v>
      </c>
      <c r="D13" s="317" t="s">
        <v>134</v>
      </c>
      <c r="E13" s="317"/>
      <c r="F13" s="317"/>
      <c r="G13" s="317"/>
      <c r="H13" s="317"/>
      <c r="I13" s="317"/>
      <c r="J13" s="5"/>
      <c r="K13" s="5"/>
      <c r="L13" s="101"/>
      <c r="M13" s="201" t="s">
        <v>129</v>
      </c>
      <c r="N13" s="317" t="s">
        <v>134</v>
      </c>
      <c r="O13" s="317"/>
      <c r="P13" s="317"/>
      <c r="Q13" s="317"/>
      <c r="R13" s="317"/>
      <c r="S13" s="317"/>
      <c r="T13" s="9"/>
      <c r="U13" s="9"/>
    </row>
    <row r="14" spans="2:22" s="4" customFormat="1" ht="27.75" customHeight="1" x14ac:dyDescent="0.25">
      <c r="B14" s="380" t="s">
        <v>136</v>
      </c>
      <c r="C14" s="295" t="s">
        <v>137</v>
      </c>
      <c r="D14" s="296"/>
      <c r="E14" s="297"/>
      <c r="F14" s="384" t="s">
        <v>138</v>
      </c>
      <c r="G14" s="385"/>
      <c r="H14" s="210" t="s">
        <v>139</v>
      </c>
      <c r="I14" s="210" t="s">
        <v>140</v>
      </c>
      <c r="J14" s="5"/>
      <c r="K14" s="5"/>
      <c r="L14" s="380" t="s">
        <v>136</v>
      </c>
      <c r="M14" s="295" t="s">
        <v>137</v>
      </c>
      <c r="N14" s="296"/>
      <c r="O14" s="296"/>
      <c r="P14" s="384" t="s">
        <v>138</v>
      </c>
      <c r="Q14" s="385"/>
      <c r="R14" s="210" t="s">
        <v>139</v>
      </c>
      <c r="S14" s="210" t="s">
        <v>140</v>
      </c>
      <c r="U14" s="9"/>
    </row>
    <row r="15" spans="2:22" s="4" customFormat="1" ht="12.75" customHeight="1" x14ac:dyDescent="0.25">
      <c r="B15" s="380"/>
      <c r="C15" s="211" t="s">
        <v>141</v>
      </c>
      <c r="D15" s="212" t="s">
        <v>141</v>
      </c>
      <c r="E15" s="211" t="s">
        <v>141</v>
      </c>
      <c r="F15" s="211" t="s">
        <v>141</v>
      </c>
      <c r="G15" s="211" t="s">
        <v>141</v>
      </c>
      <c r="H15" s="232" t="s">
        <v>148</v>
      </c>
      <c r="I15" s="211" t="s">
        <v>142</v>
      </c>
      <c r="J15" s="5"/>
      <c r="K15" s="5"/>
      <c r="L15" s="380"/>
      <c r="M15" s="211" t="s">
        <v>141</v>
      </c>
      <c r="N15" s="212" t="s">
        <v>141</v>
      </c>
      <c r="O15" s="211" t="s">
        <v>141</v>
      </c>
      <c r="P15" s="211" t="s">
        <v>141</v>
      </c>
      <c r="Q15" s="211" t="s">
        <v>141</v>
      </c>
      <c r="R15" s="211" t="s">
        <v>141</v>
      </c>
      <c r="S15" s="211" t="s">
        <v>142</v>
      </c>
      <c r="U15" s="9"/>
    </row>
    <row r="16" spans="2:22" s="4" customFormat="1" ht="12.75" customHeight="1" x14ac:dyDescent="0.25">
      <c r="B16" s="101">
        <v>1</v>
      </c>
      <c r="C16" s="229"/>
      <c r="D16" s="229"/>
      <c r="E16" s="230"/>
      <c r="F16" s="230"/>
      <c r="G16" s="229"/>
      <c r="H16" s="229"/>
      <c r="I16" s="229"/>
      <c r="J16" s="5"/>
      <c r="K16" s="5"/>
      <c r="L16" s="101">
        <v>1</v>
      </c>
      <c r="M16" s="229"/>
      <c r="N16" s="229"/>
      <c r="O16" s="229"/>
      <c r="P16" s="229"/>
      <c r="Q16" s="229"/>
      <c r="R16" s="229"/>
      <c r="S16" s="229"/>
      <c r="T16" s="9"/>
      <c r="U16" s="9"/>
    </row>
    <row r="17" spans="1:23" s="4" customFormat="1" ht="12.75" customHeight="1" x14ac:dyDescent="0.25">
      <c r="B17" s="101">
        <v>2</v>
      </c>
      <c r="C17" s="229"/>
      <c r="D17" s="229"/>
      <c r="E17" s="230"/>
      <c r="F17" s="230"/>
      <c r="G17" s="229"/>
      <c r="H17" s="229"/>
      <c r="I17" s="229"/>
      <c r="J17" s="5"/>
      <c r="K17" s="5"/>
      <c r="L17" s="101">
        <v>2</v>
      </c>
      <c r="M17" s="229"/>
      <c r="N17" s="229"/>
      <c r="O17" s="229"/>
      <c r="P17" s="229"/>
      <c r="Q17" s="229"/>
      <c r="R17" s="229"/>
      <c r="S17" s="229"/>
      <c r="T17" s="9"/>
      <c r="U17" s="9"/>
    </row>
    <row r="18" spans="1:23" s="4" customFormat="1" ht="12.75" customHeight="1" x14ac:dyDescent="0.25">
      <c r="B18" s="101">
        <v>3</v>
      </c>
      <c r="C18" s="229"/>
      <c r="D18" s="229"/>
      <c r="E18" s="230"/>
      <c r="F18" s="230"/>
      <c r="G18" s="229"/>
      <c r="H18" s="229"/>
      <c r="I18" s="229"/>
      <c r="J18" s="5"/>
      <c r="K18" s="5"/>
      <c r="L18" s="101">
        <v>3</v>
      </c>
      <c r="M18" s="229"/>
      <c r="N18" s="229"/>
      <c r="O18" s="229"/>
      <c r="P18" s="229"/>
      <c r="Q18" s="229"/>
      <c r="R18" s="229"/>
      <c r="S18" s="229"/>
      <c r="T18" s="9"/>
      <c r="U18" s="9"/>
    </row>
    <row r="19" spans="1:23" s="4" customFormat="1" ht="12.75" customHeight="1" x14ac:dyDescent="0.25">
      <c r="B19" s="101">
        <v>4</v>
      </c>
      <c r="C19" s="229"/>
      <c r="D19" s="229"/>
      <c r="E19" s="230"/>
      <c r="F19" s="230"/>
      <c r="G19" s="229"/>
      <c r="H19" s="229"/>
      <c r="I19" s="229"/>
      <c r="J19" s="5"/>
      <c r="K19" s="5"/>
      <c r="L19" s="101">
        <v>4</v>
      </c>
      <c r="M19" s="229"/>
      <c r="N19" s="229"/>
      <c r="O19" s="229"/>
      <c r="P19" s="229"/>
      <c r="Q19" s="229"/>
      <c r="R19" s="229"/>
      <c r="S19" s="229"/>
      <c r="T19" s="9"/>
      <c r="U19" s="9"/>
    </row>
    <row r="20" spans="1:23" s="4" customFormat="1" ht="12.75" customHeight="1" x14ac:dyDescent="0.25">
      <c r="B20" s="101">
        <v>5</v>
      </c>
      <c r="C20" s="229"/>
      <c r="D20" s="229"/>
      <c r="E20" s="230"/>
      <c r="F20" s="230"/>
      <c r="G20" s="229"/>
      <c r="H20" s="229"/>
      <c r="I20" s="229"/>
      <c r="J20" s="5"/>
      <c r="K20" s="5"/>
      <c r="L20" s="101">
        <v>5</v>
      </c>
      <c r="M20" s="229"/>
      <c r="N20" s="229"/>
      <c r="O20" s="229"/>
      <c r="P20" s="229"/>
      <c r="Q20" s="229"/>
      <c r="R20" s="229"/>
      <c r="S20" s="229"/>
      <c r="T20" s="9"/>
      <c r="U20" s="9"/>
    </row>
    <row r="21" spans="1:23" s="4" customFormat="1" ht="12.75" customHeight="1" x14ac:dyDescent="0.25">
      <c r="B21" s="101">
        <v>6</v>
      </c>
      <c r="C21" s="229"/>
      <c r="D21" s="229"/>
      <c r="E21" s="230"/>
      <c r="F21" s="230"/>
      <c r="G21" s="229"/>
      <c r="H21" s="229"/>
      <c r="I21" s="229"/>
      <c r="J21" s="5"/>
      <c r="K21" s="5"/>
      <c r="L21" s="101">
        <v>6</v>
      </c>
      <c r="M21" s="229"/>
      <c r="N21" s="229"/>
      <c r="O21" s="229"/>
      <c r="P21" s="229"/>
      <c r="Q21" s="229"/>
      <c r="R21" s="229"/>
      <c r="S21" s="229"/>
      <c r="T21" s="9"/>
      <c r="U21" s="9"/>
    </row>
    <row r="22" spans="1:23" s="4" customFormat="1" ht="12.75" customHeight="1" x14ac:dyDescent="0.25">
      <c r="B22" s="101">
        <v>7</v>
      </c>
      <c r="C22" s="229"/>
      <c r="D22" s="229"/>
      <c r="E22" s="230"/>
      <c r="F22" s="230"/>
      <c r="G22" s="229"/>
      <c r="H22" s="229"/>
      <c r="I22" s="229"/>
      <c r="J22" s="5"/>
      <c r="K22" s="5"/>
      <c r="L22" s="101">
        <v>7</v>
      </c>
      <c r="M22" s="229"/>
      <c r="N22" s="229"/>
      <c r="O22" s="229"/>
      <c r="P22" s="229"/>
      <c r="Q22" s="229"/>
      <c r="R22" s="229"/>
      <c r="S22" s="229"/>
      <c r="T22" s="9"/>
      <c r="U22" s="9"/>
    </row>
    <row r="23" spans="1:23" s="4" customFormat="1" ht="12.75" customHeight="1" x14ac:dyDescent="0.25">
      <c r="B23" s="101">
        <v>8</v>
      </c>
      <c r="C23" s="229"/>
      <c r="D23" s="229"/>
      <c r="E23" s="230"/>
      <c r="F23" s="230"/>
      <c r="G23" s="229"/>
      <c r="H23" s="229"/>
      <c r="I23" s="229"/>
      <c r="J23" s="5"/>
      <c r="K23" s="5"/>
      <c r="L23" s="101">
        <v>8</v>
      </c>
      <c r="M23" s="229"/>
      <c r="N23" s="229"/>
      <c r="O23" s="229"/>
      <c r="P23" s="229"/>
      <c r="Q23" s="229"/>
      <c r="R23" s="229"/>
      <c r="S23" s="229"/>
      <c r="T23" s="9"/>
      <c r="U23" s="9"/>
    </row>
    <row r="24" spans="1:23" s="4" customFormat="1" ht="12.75" customHeight="1" x14ac:dyDescent="0.25">
      <c r="B24" s="101">
        <v>9</v>
      </c>
      <c r="C24" s="229"/>
      <c r="D24" s="229"/>
      <c r="E24" s="230"/>
      <c r="F24" s="230"/>
      <c r="G24" s="229"/>
      <c r="H24" s="229"/>
      <c r="I24" s="229"/>
      <c r="J24" s="5"/>
      <c r="K24" s="5"/>
      <c r="L24" s="101">
        <v>9</v>
      </c>
      <c r="M24" s="229"/>
      <c r="N24" s="229"/>
      <c r="O24" s="229"/>
      <c r="P24" s="229"/>
      <c r="Q24" s="229"/>
      <c r="R24" s="229"/>
      <c r="S24" s="229"/>
      <c r="T24" s="9"/>
      <c r="U24" s="9"/>
    </row>
    <row r="25" spans="1:23" s="4" customFormat="1" ht="12.75" customHeight="1" x14ac:dyDescent="0.25">
      <c r="B25" s="101">
        <v>10</v>
      </c>
      <c r="C25" s="229"/>
      <c r="D25" s="229"/>
      <c r="E25" s="230"/>
      <c r="F25" s="230"/>
      <c r="G25" s="229"/>
      <c r="H25" s="229"/>
      <c r="I25" s="229"/>
      <c r="J25" s="5"/>
      <c r="K25" s="5"/>
      <c r="L25" s="101">
        <v>10</v>
      </c>
      <c r="M25" s="229"/>
      <c r="N25" s="229"/>
      <c r="O25" s="229"/>
      <c r="P25" s="229"/>
      <c r="Q25" s="229"/>
      <c r="R25" s="229"/>
      <c r="S25" s="229"/>
      <c r="T25" s="9"/>
      <c r="U25" s="9"/>
    </row>
    <row r="26" spans="1:23" s="4" customFormat="1" ht="12.75" customHeight="1" x14ac:dyDescent="0.25">
      <c r="B26" s="101">
        <v>11</v>
      </c>
      <c r="C26" s="229"/>
      <c r="D26" s="229"/>
      <c r="E26" s="230"/>
      <c r="F26" s="230"/>
      <c r="G26" s="229"/>
      <c r="H26" s="229"/>
      <c r="I26" s="229"/>
      <c r="J26" s="5"/>
      <c r="K26" s="5"/>
      <c r="L26" s="101">
        <v>11</v>
      </c>
      <c r="M26" s="229"/>
      <c r="N26" s="229"/>
      <c r="O26" s="229"/>
      <c r="P26" s="229"/>
      <c r="Q26" s="229"/>
      <c r="R26" s="229"/>
      <c r="S26" s="229"/>
      <c r="T26" s="9"/>
      <c r="U26" s="9"/>
    </row>
    <row r="27" spans="1:23" s="4" customFormat="1" ht="12.75" customHeight="1" x14ac:dyDescent="0.25">
      <c r="B27" s="101">
        <v>12</v>
      </c>
      <c r="C27" s="229"/>
      <c r="D27" s="229"/>
      <c r="E27" s="230"/>
      <c r="F27" s="230"/>
      <c r="G27" s="229"/>
      <c r="H27" s="229"/>
      <c r="I27" s="229"/>
      <c r="J27" s="5"/>
      <c r="K27" s="5"/>
      <c r="L27" s="101">
        <v>12</v>
      </c>
      <c r="M27" s="229"/>
      <c r="N27" s="229"/>
      <c r="O27" s="229"/>
      <c r="P27" s="229"/>
      <c r="Q27" s="229"/>
      <c r="R27" s="229"/>
      <c r="S27" s="229"/>
      <c r="T27" s="9"/>
      <c r="U27" s="9"/>
    </row>
    <row r="28" spans="1:23" s="4" customFormat="1" ht="12.75" customHeight="1" x14ac:dyDescent="0.2">
      <c r="B28" s="101"/>
      <c r="C28" s="233">
        <f>Z61</f>
        <v>0</v>
      </c>
      <c r="D28" s="234">
        <f>Z62</f>
        <v>0</v>
      </c>
      <c r="E28" s="235">
        <f>Z63</f>
        <v>0</v>
      </c>
      <c r="F28" s="236">
        <f>Z65</f>
        <v>0</v>
      </c>
      <c r="G28" s="237">
        <f>Z66</f>
        <v>0</v>
      </c>
      <c r="H28" s="238" t="str">
        <f>TEXT(Z72,"£#,###")&amp;" per month"</f>
        <v>£ per month</v>
      </c>
      <c r="I28" s="238" t="str">
        <f>TEXT(Z73,"£#,###")&amp;" per month"</f>
        <v>£ per month</v>
      </c>
      <c r="J28" s="5"/>
      <c r="K28" s="5"/>
      <c r="L28" s="101"/>
      <c r="M28" s="233">
        <f>AA61</f>
        <v>0</v>
      </c>
      <c r="N28" s="234">
        <f>AA62</f>
        <v>0</v>
      </c>
      <c r="O28" s="235">
        <f>AA63</f>
        <v>0</v>
      </c>
      <c r="P28" s="236">
        <f>AA65</f>
        <v>0</v>
      </c>
      <c r="Q28" s="237">
        <f>AA66</f>
        <v>0</v>
      </c>
      <c r="R28" s="238" t="str">
        <f>TEXT(AA72,"£#,###")&amp;" per month"</f>
        <v>£ per month</v>
      </c>
      <c r="S28" s="238" t="str">
        <f>TEXT(AA73,"£#,###")&amp;" per month"</f>
        <v>£ per month</v>
      </c>
    </row>
    <row r="29" spans="1:23" s="4" customFormat="1" ht="6.75" customHeight="1" x14ac:dyDescent="0.2">
      <c r="B29" s="101"/>
      <c r="C29" s="32"/>
      <c r="D29" s="24"/>
      <c r="E29" s="24"/>
      <c r="F29" s="24"/>
      <c r="G29" s="24"/>
      <c r="H29" s="24"/>
      <c r="I29" s="5"/>
      <c r="J29" s="5"/>
      <c r="K29" s="5"/>
      <c r="L29" s="101"/>
      <c r="M29" s="24"/>
      <c r="N29" s="24"/>
      <c r="O29" s="24"/>
      <c r="P29" s="24"/>
      <c r="Q29" s="24"/>
      <c r="R29" s="24"/>
    </row>
    <row r="30" spans="1:23" s="6" customFormat="1" ht="12.75" hidden="1" customHeight="1" x14ac:dyDescent="0.2">
      <c r="A30" s="228"/>
      <c r="C30" s="108" t="s">
        <v>53</v>
      </c>
      <c r="D30" s="309" t="s">
        <v>127</v>
      </c>
      <c r="E30" s="309"/>
      <c r="F30" s="309"/>
      <c r="G30" s="309"/>
      <c r="H30" s="309"/>
      <c r="I30" s="89"/>
      <c r="J30" s="76"/>
      <c r="K30" s="76"/>
      <c r="L30" s="203"/>
      <c r="M30" s="200" t="s">
        <v>53</v>
      </c>
      <c r="N30" s="298" t="s">
        <v>127</v>
      </c>
      <c r="O30" s="299"/>
      <c r="P30" s="299"/>
      <c r="Q30" s="299"/>
      <c r="R30" s="300"/>
      <c r="S30" s="89"/>
      <c r="T30" s="8"/>
      <c r="U30" s="8"/>
      <c r="W30" s="13"/>
    </row>
    <row r="31" spans="1:23" s="7" customFormat="1" ht="18" hidden="1" customHeight="1" x14ac:dyDescent="0.2">
      <c r="A31" s="243"/>
      <c r="B31" s="214"/>
      <c r="C31" s="24"/>
      <c r="D31" s="321"/>
      <c r="E31" s="321"/>
      <c r="F31" s="321"/>
      <c r="G31" s="321"/>
      <c r="H31" s="321"/>
      <c r="I31" s="92">
        <f>SUM(I30:I30)</f>
        <v>0</v>
      </c>
      <c r="J31" s="12"/>
      <c r="K31" s="12"/>
      <c r="L31" s="219"/>
      <c r="N31" s="226"/>
      <c r="O31" s="226"/>
      <c r="P31" s="226"/>
      <c r="Q31" s="226"/>
      <c r="R31" s="226"/>
      <c r="S31" s="92">
        <f>SUM(S30:S30)</f>
        <v>0</v>
      </c>
      <c r="T31" s="12"/>
      <c r="U31" s="12"/>
      <c r="V31" s="19"/>
      <c r="W31" s="19"/>
    </row>
    <row r="32" spans="1:23" s="7" customFormat="1" ht="12.75" hidden="1" customHeight="1" x14ac:dyDescent="0.2">
      <c r="A32" s="243"/>
      <c r="B32" s="214"/>
      <c r="C32" s="24"/>
      <c r="D32" s="105"/>
      <c r="E32" s="105"/>
      <c r="F32" s="105"/>
      <c r="G32" s="105"/>
      <c r="H32" s="105"/>
      <c r="I32" s="85"/>
      <c r="J32" s="12"/>
      <c r="K32" s="12"/>
      <c r="L32" s="219"/>
      <c r="N32" s="202"/>
      <c r="O32" s="202"/>
      <c r="P32" s="202"/>
      <c r="Q32" s="202"/>
      <c r="R32" s="202"/>
      <c r="S32" s="91"/>
      <c r="T32" s="12"/>
      <c r="U32" s="12"/>
      <c r="V32" s="19"/>
      <c r="W32" s="19"/>
    </row>
    <row r="33" spans="1:31" s="1" customFormat="1" ht="12.75" customHeight="1" x14ac:dyDescent="0.2">
      <c r="B33" s="213"/>
      <c r="C33" s="313" t="s">
        <v>73</v>
      </c>
      <c r="D33" s="298" t="s">
        <v>169</v>
      </c>
      <c r="E33" s="299"/>
      <c r="F33" s="299"/>
      <c r="G33" s="299"/>
      <c r="H33" s="300"/>
      <c r="I33" s="89"/>
      <c r="J33" s="76"/>
      <c r="K33" s="76"/>
      <c r="L33" s="203"/>
      <c r="M33" s="313" t="s">
        <v>73</v>
      </c>
      <c r="N33" s="298" t="s">
        <v>169</v>
      </c>
      <c r="O33" s="299"/>
      <c r="P33" s="299"/>
      <c r="Q33" s="299"/>
      <c r="R33" s="300"/>
      <c r="S33" s="89"/>
      <c r="T33" s="8"/>
      <c r="U33" s="8"/>
      <c r="V33" s="19"/>
      <c r="W33" s="19"/>
      <c r="AE33" s="3"/>
    </row>
    <row r="34" spans="1:31" s="1" customFormat="1" ht="15" customHeight="1" x14ac:dyDescent="0.2">
      <c r="B34" s="213"/>
      <c r="C34" s="313"/>
      <c r="D34" s="298" t="s">
        <v>163</v>
      </c>
      <c r="E34" s="299"/>
      <c r="F34" s="299"/>
      <c r="G34" s="299"/>
      <c r="H34" s="300"/>
      <c r="I34" s="89"/>
      <c r="J34" s="76"/>
      <c r="K34" s="76"/>
      <c r="L34" s="203"/>
      <c r="M34" s="313"/>
      <c r="N34" s="298" t="s">
        <v>163</v>
      </c>
      <c r="O34" s="299"/>
      <c r="P34" s="299"/>
      <c r="Q34" s="299"/>
      <c r="R34" s="300"/>
      <c r="S34" s="89"/>
      <c r="T34" s="8"/>
      <c r="U34" s="8"/>
      <c r="V34" s="19"/>
      <c r="W34" s="19"/>
      <c r="AE34" s="3"/>
    </row>
    <row r="35" spans="1:31" s="1" customFormat="1" ht="15" customHeight="1" x14ac:dyDescent="0.2">
      <c r="B35" s="213"/>
      <c r="C35" s="313"/>
      <c r="D35" s="309" t="s">
        <v>128</v>
      </c>
      <c r="E35" s="309"/>
      <c r="F35" s="309"/>
      <c r="G35" s="309"/>
      <c r="H35" s="309"/>
      <c r="I35" s="89"/>
      <c r="J35" s="76"/>
      <c r="K35" s="76"/>
      <c r="L35" s="203"/>
      <c r="M35" s="313"/>
      <c r="N35" s="309" t="s">
        <v>128</v>
      </c>
      <c r="O35" s="309"/>
      <c r="P35" s="309"/>
      <c r="Q35" s="309"/>
      <c r="R35" s="309"/>
      <c r="S35" s="89"/>
      <c r="T35" s="8"/>
      <c r="U35" s="8"/>
      <c r="V35" s="19"/>
      <c r="W35" s="19"/>
      <c r="AE35" s="3"/>
    </row>
    <row r="36" spans="1:31" s="1" customFormat="1" ht="15" customHeight="1" x14ac:dyDescent="0.2">
      <c r="B36" s="213"/>
      <c r="C36" s="313"/>
      <c r="D36" s="309" t="s">
        <v>164</v>
      </c>
      <c r="E36" s="309"/>
      <c r="F36" s="309"/>
      <c r="G36" s="309"/>
      <c r="H36" s="309"/>
      <c r="I36" s="89"/>
      <c r="J36" s="76"/>
      <c r="K36" s="76"/>
      <c r="L36" s="203"/>
      <c r="M36" s="313"/>
      <c r="N36" s="309" t="s">
        <v>164</v>
      </c>
      <c r="O36" s="309"/>
      <c r="P36" s="309"/>
      <c r="Q36" s="309"/>
      <c r="R36" s="309"/>
      <c r="S36" s="89"/>
      <c r="T36" s="8"/>
      <c r="U36" s="8"/>
      <c r="V36" s="19"/>
      <c r="W36" s="19"/>
      <c r="AE36" s="3"/>
    </row>
    <row r="37" spans="1:31" s="1" customFormat="1" ht="15" customHeight="1" x14ac:dyDescent="0.2">
      <c r="B37" s="213"/>
      <c r="C37" s="313"/>
      <c r="D37" s="298" t="s">
        <v>165</v>
      </c>
      <c r="E37" s="299"/>
      <c r="F37" s="299"/>
      <c r="G37" s="299"/>
      <c r="H37" s="300"/>
      <c r="I37" s="89"/>
      <c r="J37" s="76"/>
      <c r="K37" s="76"/>
      <c r="L37" s="203"/>
      <c r="M37" s="313"/>
      <c r="N37" s="298" t="s">
        <v>165</v>
      </c>
      <c r="O37" s="299"/>
      <c r="P37" s="299"/>
      <c r="Q37" s="299"/>
      <c r="R37" s="300"/>
      <c r="S37" s="89"/>
      <c r="T37" s="8"/>
      <c r="U37" s="8"/>
      <c r="V37" s="19"/>
      <c r="W37" s="19"/>
      <c r="AE37" s="3"/>
    </row>
    <row r="38" spans="1:31" s="1" customFormat="1" ht="15" customHeight="1" x14ac:dyDescent="0.2">
      <c r="B38" s="213"/>
      <c r="C38" s="313"/>
      <c r="D38" s="309" t="s">
        <v>166</v>
      </c>
      <c r="E38" s="309"/>
      <c r="F38" s="309"/>
      <c r="G38" s="309"/>
      <c r="H38" s="309"/>
      <c r="I38" s="89"/>
      <c r="J38" s="76"/>
      <c r="K38" s="76"/>
      <c r="L38" s="203"/>
      <c r="M38" s="313"/>
      <c r="N38" s="309" t="s">
        <v>166</v>
      </c>
      <c r="O38" s="309"/>
      <c r="P38" s="309"/>
      <c r="Q38" s="309"/>
      <c r="R38" s="309"/>
      <c r="S38" s="89"/>
      <c r="T38" s="8"/>
      <c r="U38" s="8"/>
      <c r="V38" s="19"/>
      <c r="W38" s="19"/>
      <c r="AE38" s="3"/>
    </row>
    <row r="39" spans="1:31" s="1" customFormat="1" ht="15" customHeight="1" x14ac:dyDescent="0.2">
      <c r="B39" s="213"/>
      <c r="C39" s="313"/>
      <c r="D39" s="298" t="s">
        <v>167</v>
      </c>
      <c r="E39" s="299"/>
      <c r="F39" s="299"/>
      <c r="G39" s="299"/>
      <c r="H39" s="300"/>
      <c r="I39" s="89"/>
      <c r="J39" s="76"/>
      <c r="K39" s="76"/>
      <c r="L39" s="203"/>
      <c r="M39" s="313"/>
      <c r="N39" s="298" t="s">
        <v>167</v>
      </c>
      <c r="O39" s="299"/>
      <c r="P39" s="299"/>
      <c r="Q39" s="299"/>
      <c r="R39" s="300"/>
      <c r="S39" s="89"/>
      <c r="T39" s="8"/>
      <c r="U39" s="8"/>
      <c r="V39" s="19"/>
      <c r="W39" s="19"/>
      <c r="AE39" s="3"/>
    </row>
    <row r="40" spans="1:31" s="1" customFormat="1" ht="15" customHeight="1" x14ac:dyDescent="0.2">
      <c r="B40" s="213"/>
      <c r="C40" s="378"/>
      <c r="D40" s="378"/>
      <c r="E40" s="378"/>
      <c r="F40" s="378"/>
      <c r="G40" s="378"/>
      <c r="H40" s="379"/>
      <c r="I40" s="86">
        <f>SUM(I33:I39)</f>
        <v>0</v>
      </c>
      <c r="J40" s="12"/>
      <c r="K40" s="12"/>
      <c r="L40" s="219"/>
      <c r="M40" s="327"/>
      <c r="N40" s="327"/>
      <c r="O40" s="327"/>
      <c r="P40" s="327"/>
      <c r="Q40" s="327"/>
      <c r="R40" s="328"/>
      <c r="S40" s="92">
        <f>SUM(S33:S39)</f>
        <v>0</v>
      </c>
      <c r="T40" s="12"/>
      <c r="U40" s="12"/>
      <c r="V40" s="20"/>
      <c r="W40" s="20"/>
      <c r="AE40" s="3"/>
    </row>
    <row r="41" spans="1:31" s="1" customFormat="1" ht="6.75" customHeight="1" x14ac:dyDescent="0.2">
      <c r="A41" s="242"/>
      <c r="B41" s="213"/>
      <c r="C41" s="24"/>
      <c r="D41" s="105"/>
      <c r="E41" s="105"/>
      <c r="F41" s="105"/>
      <c r="G41" s="105"/>
      <c r="H41" s="105"/>
      <c r="I41" s="87"/>
      <c r="J41" s="12"/>
      <c r="K41" s="12"/>
      <c r="L41" s="219"/>
      <c r="M41" s="106"/>
      <c r="N41" s="106"/>
      <c r="O41" s="106"/>
      <c r="P41" s="106"/>
      <c r="Q41" s="106"/>
      <c r="S41" s="93"/>
      <c r="T41" s="12"/>
      <c r="U41" s="12"/>
      <c r="V41" s="20"/>
      <c r="W41" s="20"/>
      <c r="AE41" s="3"/>
    </row>
    <row r="42" spans="1:31" s="1" customFormat="1" ht="15" customHeight="1" x14ac:dyDescent="0.2">
      <c r="A42" s="242"/>
      <c r="B42" s="213"/>
      <c r="C42" s="310" t="s">
        <v>8</v>
      </c>
      <c r="D42" s="309" t="s">
        <v>168</v>
      </c>
      <c r="E42" s="309"/>
      <c r="F42" s="309"/>
      <c r="G42" s="309"/>
      <c r="H42" s="298"/>
      <c r="I42" s="89"/>
      <c r="J42" s="12"/>
      <c r="K42" s="12"/>
      <c r="L42" s="219"/>
      <c r="M42" s="310" t="s">
        <v>8</v>
      </c>
      <c r="N42" s="309" t="s">
        <v>168</v>
      </c>
      <c r="O42" s="309"/>
      <c r="P42" s="309"/>
      <c r="Q42" s="309"/>
      <c r="R42" s="298"/>
      <c r="S42" s="89"/>
      <c r="T42" s="12"/>
      <c r="U42" s="12"/>
      <c r="V42" s="20"/>
      <c r="W42" s="20"/>
      <c r="AE42" s="3"/>
    </row>
    <row r="43" spans="1:31" s="1" customFormat="1" ht="17.25" hidden="1" customHeight="1" x14ac:dyDescent="0.2">
      <c r="B43" s="213"/>
      <c r="C43" s="311"/>
      <c r="D43" s="76"/>
      <c r="E43" s="76"/>
      <c r="F43" s="76"/>
      <c r="G43" s="76"/>
      <c r="H43" s="76"/>
      <c r="I43" s="88">
        <f>SUM(I42:I42)</f>
        <v>0</v>
      </c>
      <c r="J43" s="12"/>
      <c r="K43" s="12"/>
      <c r="L43" s="219"/>
      <c r="M43" s="311"/>
      <c r="N43" s="76"/>
      <c r="O43" s="76"/>
      <c r="P43" s="76"/>
      <c r="Q43" s="76"/>
      <c r="R43" s="76"/>
      <c r="S43" s="94">
        <f>SUM(S42:S42)</f>
        <v>0</v>
      </c>
      <c r="T43" s="12"/>
      <c r="U43" s="12"/>
      <c r="V43" s="20"/>
      <c r="W43" s="20"/>
      <c r="AE43" s="3"/>
    </row>
    <row r="44" spans="1:31" s="1" customFormat="1" ht="15" customHeight="1" x14ac:dyDescent="0.2">
      <c r="B44" s="213"/>
      <c r="C44" s="311"/>
      <c r="D44" s="309" t="s">
        <v>126</v>
      </c>
      <c r="E44" s="309"/>
      <c r="F44" s="309"/>
      <c r="G44" s="309"/>
      <c r="H44" s="309"/>
      <c r="I44" s="89"/>
      <c r="J44" s="76"/>
      <c r="K44" s="76"/>
      <c r="L44" s="203"/>
      <c r="M44" s="311"/>
      <c r="N44" s="298" t="s">
        <v>126</v>
      </c>
      <c r="O44" s="299"/>
      <c r="P44" s="299"/>
      <c r="Q44" s="299"/>
      <c r="R44" s="300"/>
      <c r="S44" s="89"/>
      <c r="T44" s="8"/>
      <c r="U44" s="8"/>
      <c r="V44" s="20"/>
      <c r="W44" s="20"/>
      <c r="AE44" s="3"/>
    </row>
    <row r="45" spans="1:31" s="1" customFormat="1" ht="15" customHeight="1" x14ac:dyDescent="0.2">
      <c r="B45" s="213"/>
      <c r="C45" s="312"/>
      <c r="D45" s="309" t="s">
        <v>74</v>
      </c>
      <c r="E45" s="309"/>
      <c r="F45" s="309"/>
      <c r="G45" s="309"/>
      <c r="H45" s="309"/>
      <c r="I45" s="89"/>
      <c r="J45" s="76"/>
      <c r="K45" s="76"/>
      <c r="L45" s="203"/>
      <c r="M45" s="312"/>
      <c r="N45" s="298" t="s">
        <v>74</v>
      </c>
      <c r="O45" s="299"/>
      <c r="P45" s="299"/>
      <c r="Q45" s="299"/>
      <c r="R45" s="300"/>
      <c r="S45" s="89"/>
      <c r="T45" s="8"/>
      <c r="U45" s="8"/>
      <c r="V45" s="20"/>
      <c r="W45" s="20"/>
      <c r="AE45" s="3"/>
    </row>
    <row r="46" spans="1:31" s="1" customFormat="1" ht="18.75" hidden="1" customHeight="1" x14ac:dyDescent="0.2">
      <c r="B46" s="213"/>
      <c r="C46" s="38"/>
      <c r="D46" s="322"/>
      <c r="E46" s="323"/>
      <c r="F46" s="323"/>
      <c r="G46" s="323"/>
      <c r="H46" s="323"/>
      <c r="I46" s="22">
        <f>I44+(I45*0.03)+I42</f>
        <v>0</v>
      </c>
      <c r="J46" s="12"/>
      <c r="K46" s="12"/>
      <c r="L46" s="219"/>
      <c r="M46" s="289"/>
      <c r="N46" s="289"/>
      <c r="O46" s="289"/>
      <c r="P46" s="289"/>
      <c r="Q46" s="289"/>
      <c r="R46" s="227">
        <f>S44+(S45*0.03)+S42</f>
        <v>0</v>
      </c>
      <c r="S46" s="12"/>
      <c r="T46" s="12"/>
      <c r="U46" s="12"/>
      <c r="V46" s="20"/>
      <c r="W46" s="20"/>
      <c r="AE46" s="3"/>
    </row>
    <row r="47" spans="1:31" s="1" customFormat="1" ht="6.75" hidden="1" customHeight="1" x14ac:dyDescent="0.2">
      <c r="B47" s="213"/>
      <c r="C47" s="38"/>
      <c r="D47" s="239"/>
      <c r="E47" s="240"/>
      <c r="F47" s="240"/>
      <c r="G47" s="240"/>
      <c r="H47" s="240"/>
      <c r="I47" s="245"/>
      <c r="J47" s="12"/>
      <c r="K47" s="12"/>
      <c r="L47" s="219"/>
      <c r="M47" s="241"/>
      <c r="N47" s="241"/>
      <c r="O47" s="241"/>
      <c r="P47" s="241"/>
      <c r="Q47" s="241"/>
      <c r="R47" s="246"/>
      <c r="S47" s="12"/>
      <c r="T47" s="12"/>
      <c r="U47" s="12"/>
      <c r="V47" s="20"/>
      <c r="W47" s="20"/>
      <c r="AE47" s="3"/>
    </row>
    <row r="48" spans="1:31" s="4" customFormat="1" ht="12.75" hidden="1" customHeight="1" x14ac:dyDescent="0.2">
      <c r="A48" s="247"/>
      <c r="B48" s="101"/>
      <c r="C48" s="248" t="s">
        <v>54</v>
      </c>
      <c r="D48" s="339" t="s">
        <v>155</v>
      </c>
      <c r="E48" s="340"/>
      <c r="F48" s="340"/>
      <c r="G48" s="340"/>
      <c r="H48" s="341"/>
      <c r="I48" s="249">
        <f>SUM(C28:G28)</f>
        <v>0</v>
      </c>
      <c r="J48" s="76"/>
      <c r="K48" s="76"/>
      <c r="L48" s="203"/>
      <c r="M48" s="248" t="s">
        <v>54</v>
      </c>
      <c r="N48" s="339" t="s">
        <v>156</v>
      </c>
      <c r="O48" s="340"/>
      <c r="P48" s="340"/>
      <c r="Q48" s="340"/>
      <c r="R48" s="341"/>
      <c r="S48" s="249">
        <f>SUM(M28:Q28)</f>
        <v>0</v>
      </c>
      <c r="T48" s="8"/>
      <c r="U48" s="8"/>
    </row>
    <row r="49" spans="1:40" s="1" customFormat="1" ht="20.25" hidden="1" customHeight="1" x14ac:dyDescent="0.2">
      <c r="A49" s="242"/>
      <c r="B49" s="213"/>
      <c r="C49" s="24"/>
      <c r="D49" s="345"/>
      <c r="E49" s="345"/>
      <c r="F49" s="345"/>
      <c r="G49" s="345"/>
      <c r="H49" s="345"/>
      <c r="I49" s="90">
        <f>SUM(I48:I48)</f>
        <v>0</v>
      </c>
      <c r="J49" s="12"/>
      <c r="K49" s="12"/>
      <c r="L49" s="219"/>
      <c r="N49" s="226"/>
      <c r="O49" s="226"/>
      <c r="P49" s="226"/>
      <c r="Q49" s="226"/>
      <c r="R49" s="226"/>
      <c r="S49" s="90">
        <f>SUM(S48:S48)</f>
        <v>0</v>
      </c>
      <c r="T49" s="12"/>
      <c r="U49" s="12"/>
      <c r="W49" s="2"/>
      <c r="AE49" s="3"/>
    </row>
    <row r="50" spans="1:40" s="7" customFormat="1" ht="6.75" customHeight="1" x14ac:dyDescent="0.2">
      <c r="B50" s="214"/>
      <c r="D50" s="16"/>
      <c r="E50" s="16"/>
      <c r="F50" s="16"/>
      <c r="G50" s="16"/>
      <c r="H50" s="16"/>
      <c r="I50" s="16"/>
      <c r="J50" s="16"/>
      <c r="K50" s="16"/>
      <c r="L50" s="214"/>
      <c r="V50" s="20"/>
      <c r="W50" s="20"/>
    </row>
    <row r="51" spans="1:40" s="7" customFormat="1" x14ac:dyDescent="0.2">
      <c r="B51" s="214"/>
      <c r="C51" s="342" t="s">
        <v>12</v>
      </c>
      <c r="D51" s="343"/>
      <c r="E51" s="343"/>
      <c r="F51" s="343"/>
      <c r="G51" s="343"/>
      <c r="H51" s="343"/>
      <c r="I51" s="343"/>
      <c r="J51" s="343"/>
      <c r="K51" s="343"/>
      <c r="L51" s="343"/>
      <c r="M51" s="343"/>
      <c r="N51" s="343"/>
      <c r="O51" s="343"/>
      <c r="P51" s="344"/>
      <c r="R51" s="342" t="s">
        <v>51</v>
      </c>
      <c r="S51" s="344"/>
      <c r="V51" s="20"/>
      <c r="W51" s="20"/>
    </row>
    <row r="52" spans="1:40" s="33" customFormat="1" ht="20.25" hidden="1" customHeight="1" x14ac:dyDescent="0.2">
      <c r="B52" s="215"/>
      <c r="C52" s="43"/>
      <c r="D52" s="16"/>
      <c r="E52" s="16"/>
      <c r="F52" s="44"/>
      <c r="G52" s="44"/>
      <c r="H52" s="44"/>
      <c r="I52" s="44"/>
      <c r="J52" s="44"/>
      <c r="K52" s="44"/>
      <c r="L52" s="220"/>
      <c r="M52" s="44"/>
      <c r="N52" s="44"/>
      <c r="O52" s="44"/>
      <c r="P52" s="44"/>
      <c r="R52" s="44"/>
      <c r="S52" s="44"/>
      <c r="V52" s="34"/>
      <c r="W52" s="34"/>
    </row>
    <row r="53" spans="1:40" ht="42" customHeight="1" x14ac:dyDescent="0.2">
      <c r="C53" s="107" t="s">
        <v>63</v>
      </c>
      <c r="D53" s="107" t="str">
        <f>TEXT(F4,"##%")&amp;" Shared equity
loan amount"</f>
        <v>20% Shared equity
loan amount</v>
      </c>
      <c r="E53" s="107" t="s">
        <v>76</v>
      </c>
      <c r="F53" s="107" t="s">
        <v>75</v>
      </c>
      <c r="G53" s="107" t="s">
        <v>64</v>
      </c>
      <c r="H53" s="107" t="s">
        <v>69</v>
      </c>
      <c r="I53" s="294" t="s">
        <v>177</v>
      </c>
      <c r="J53" s="294"/>
      <c r="K53" s="294"/>
      <c r="L53" s="294"/>
      <c r="M53" s="107" t="s">
        <v>65</v>
      </c>
      <c r="N53" s="107" t="s">
        <v>124</v>
      </c>
      <c r="O53" s="119" t="s">
        <v>122</v>
      </c>
      <c r="P53" s="284" t="s">
        <v>157</v>
      </c>
      <c r="R53" s="107" t="s">
        <v>67</v>
      </c>
      <c r="S53" s="102" t="s">
        <v>68</v>
      </c>
      <c r="V53" s="27"/>
      <c r="W53" s="27"/>
      <c r="AE53" s="24"/>
    </row>
    <row r="54" spans="1:40" s="26" customFormat="1" ht="20.100000000000001" customHeight="1" x14ac:dyDescent="0.2">
      <c r="B54" s="214"/>
      <c r="C54" s="103">
        <f>F5</f>
        <v>0</v>
      </c>
      <c r="D54" s="109">
        <f>ROUND(F5*F4,0)</f>
        <v>0</v>
      </c>
      <c r="E54" s="104" t="str">
        <f>IFERROR(F7/F5,"0%")</f>
        <v>0%</v>
      </c>
      <c r="F54" s="104" t="str">
        <f>IFERROR(F6/F5,"0%")</f>
        <v>0%</v>
      </c>
      <c r="G54" s="109">
        <f>AB101</f>
        <v>0</v>
      </c>
      <c r="H54" s="109">
        <f>I46+R46</f>
        <v>0</v>
      </c>
      <c r="I54" s="347" t="str">
        <f>IFERROR(AB98,"£0")</f>
        <v>£0</v>
      </c>
      <c r="J54" s="347"/>
      <c r="K54" s="347"/>
      <c r="L54" s="347"/>
      <c r="M54" s="109">
        <f>AB99</f>
        <v>0</v>
      </c>
      <c r="N54" s="109">
        <f>(I5+I6)/12</f>
        <v>0</v>
      </c>
      <c r="O54" s="109" t="str">
        <f>LENDERS!E7</f>
        <v>Check Input Fields</v>
      </c>
      <c r="P54" s="259" t="e">
        <f>VLOOKUP($P$61,N63:Q515,2,FALSE)</f>
        <v>#N/A</v>
      </c>
      <c r="R54" s="110">
        <f>IFERROR(ROUNDDOWN(AB83/(AB79+(12*$AB$80)-(12*AB82)),2),0)</f>
        <v>0</v>
      </c>
      <c r="S54" s="111">
        <f>IFERROR(ROUNDDOWN(IF(AB95&gt;0,(AB98+AB100)/($AB$101+$AB$96-AB97),0),2),0)</f>
        <v>0</v>
      </c>
      <c r="V54" s="35"/>
      <c r="W54" s="35"/>
    </row>
    <row r="55" spans="1:40" s="7" customFormat="1" ht="6.75" customHeight="1" x14ac:dyDescent="0.2">
      <c r="B55" s="214"/>
      <c r="D55" s="16"/>
      <c r="E55" s="16"/>
      <c r="F55" s="16"/>
      <c r="G55" s="16"/>
      <c r="H55" s="16"/>
      <c r="I55" s="16"/>
      <c r="J55" s="16"/>
      <c r="K55" s="16"/>
      <c r="L55" s="214"/>
      <c r="V55" s="20"/>
      <c r="W55" s="20"/>
    </row>
    <row r="56" spans="1:40" s="267" customFormat="1" ht="35.25" customHeight="1" x14ac:dyDescent="0.2">
      <c r="B56" s="216"/>
      <c r="D56" s="324" t="s">
        <v>176</v>
      </c>
      <c r="E56" s="325"/>
      <c r="F56" s="325"/>
      <c r="G56" s="325"/>
      <c r="H56" s="325"/>
      <c r="I56" s="325"/>
      <c r="J56" s="325"/>
      <c r="K56" s="325"/>
      <c r="L56" s="325"/>
      <c r="M56" s="325"/>
      <c r="N56" s="325"/>
      <c r="O56" s="325"/>
      <c r="P56" s="325"/>
      <c r="Q56" s="325"/>
      <c r="R56" s="326"/>
      <c r="S56" s="288"/>
    </row>
    <row r="57" spans="1:40" s="9" customFormat="1" ht="18.75" thickBot="1" x14ac:dyDescent="0.3">
      <c r="B57" s="217"/>
      <c r="C57" s="42"/>
      <c r="D57" s="42"/>
      <c r="F57" s="45"/>
      <c r="G57" s="45"/>
      <c r="H57" s="268"/>
      <c r="I57" s="42"/>
      <c r="J57" s="42"/>
      <c r="K57" s="42"/>
      <c r="L57" s="221"/>
      <c r="M57" s="42"/>
      <c r="N57" s="42"/>
      <c r="Q57" s="112"/>
      <c r="R57" s="112"/>
      <c r="V57" s="27"/>
      <c r="W57" s="27"/>
      <c r="AJ57" s="31"/>
      <c r="AK57" s="31"/>
      <c r="AL57" s="31"/>
      <c r="AM57" s="31"/>
      <c r="AN57" s="31"/>
    </row>
    <row r="58" spans="1:40" ht="16.5" customHeight="1" thickBot="1" x14ac:dyDescent="0.25">
      <c r="C58" s="28"/>
      <c r="D58" s="11"/>
      <c r="E58" s="46"/>
      <c r="F58" s="46"/>
      <c r="G58" s="46"/>
      <c r="H58" s="268"/>
      <c r="I58" s="28"/>
      <c r="J58" s="28"/>
      <c r="K58" s="28"/>
      <c r="L58" s="253"/>
      <c r="M58" s="28"/>
      <c r="N58" s="11"/>
      <c r="S58" s="118"/>
      <c r="T58" s="118"/>
      <c r="U58" s="118"/>
      <c r="V58" s="27"/>
      <c r="W58" s="27"/>
      <c r="X58" s="142"/>
      <c r="Y58" s="143" t="s">
        <v>78</v>
      </c>
      <c r="Z58" s="144"/>
      <c r="AA58" s="144"/>
      <c r="AB58" s="145"/>
      <c r="AC58" s="145"/>
      <c r="AD58" s="146"/>
      <c r="AE58" s="146"/>
      <c r="AF58" s="146"/>
      <c r="AG58" s="146"/>
      <c r="AH58" s="146"/>
      <c r="AI58" s="269"/>
      <c r="AK58" s="244"/>
      <c r="AL58" s="270"/>
      <c r="AM58" s="270"/>
      <c r="AN58" s="244"/>
    </row>
    <row r="59" spans="1:40" ht="16.5" customHeight="1" thickBot="1" x14ac:dyDescent="0.25">
      <c r="C59" s="28"/>
      <c r="D59" s="11"/>
      <c r="E59" s="271"/>
      <c r="F59" s="271"/>
      <c r="G59" s="271"/>
      <c r="H59" s="11"/>
      <c r="I59" s="11"/>
      <c r="J59" s="11"/>
      <c r="K59" s="11"/>
      <c r="L59" s="222"/>
      <c r="M59" s="11"/>
      <c r="N59" s="11"/>
      <c r="O59" s="118"/>
      <c r="P59" s="28"/>
      <c r="Q59" s="29"/>
      <c r="R59" s="118"/>
      <c r="S59" s="118"/>
      <c r="T59" s="118"/>
      <c r="U59" s="118"/>
      <c r="V59" s="27"/>
      <c r="W59" s="27"/>
      <c r="X59" s="120" t="s">
        <v>79</v>
      </c>
      <c r="Y59" s="333" t="s">
        <v>80</v>
      </c>
      <c r="Z59" s="334"/>
      <c r="AA59" s="335"/>
      <c r="AB59" s="137"/>
      <c r="AC59" s="137"/>
      <c r="AD59" s="120" t="s">
        <v>79</v>
      </c>
      <c r="AE59" s="336" t="s">
        <v>81</v>
      </c>
      <c r="AF59" s="337"/>
      <c r="AG59" s="337"/>
      <c r="AH59" s="338"/>
      <c r="AI59" s="272"/>
      <c r="AJ59" s="267"/>
      <c r="AK59" s="254"/>
      <c r="AL59" s="244"/>
      <c r="AM59" s="244"/>
      <c r="AN59" s="244"/>
    </row>
    <row r="60" spans="1:40" ht="13.5" customHeight="1" thickBot="1" x14ac:dyDescent="0.3">
      <c r="C60" s="28"/>
      <c r="D60" s="11"/>
      <c r="E60" s="11"/>
      <c r="F60" s="11"/>
      <c r="G60" s="11"/>
      <c r="H60" s="11"/>
      <c r="I60" s="11"/>
      <c r="J60" s="11"/>
      <c r="K60" s="11"/>
      <c r="L60" s="222"/>
      <c r="M60" s="11"/>
      <c r="N60" s="282"/>
      <c r="O60" s="282"/>
      <c r="P60" s="283"/>
      <c r="Q60" s="283"/>
      <c r="R60" s="28"/>
      <c r="S60" s="28"/>
      <c r="T60" s="118"/>
      <c r="U60" s="118"/>
      <c r="V60" s="27"/>
      <c r="W60" s="27"/>
      <c r="X60" s="147"/>
      <c r="Y60" s="121"/>
      <c r="Z60" s="122" t="s">
        <v>82</v>
      </c>
      <c r="AA60" s="123" t="s">
        <v>83</v>
      </c>
      <c r="AB60" s="137"/>
      <c r="AC60" s="137"/>
      <c r="AD60" s="137"/>
      <c r="AE60" s="156" t="s">
        <v>84</v>
      </c>
      <c r="AF60" s="157">
        <v>46112</v>
      </c>
      <c r="AG60" s="157">
        <v>46477</v>
      </c>
      <c r="AH60" s="158">
        <v>46843</v>
      </c>
      <c r="AI60" s="272"/>
      <c r="AJ60" s="9"/>
      <c r="AK60" s="255"/>
      <c r="AL60" s="256"/>
      <c r="AM60" s="257"/>
      <c r="AN60" s="258"/>
    </row>
    <row r="61" spans="1:40" ht="12.75" customHeight="1" thickBot="1" x14ac:dyDescent="0.25">
      <c r="C61" s="28"/>
      <c r="D61" s="11"/>
      <c r="E61" s="11"/>
      <c r="F61" s="11"/>
      <c r="G61" s="11"/>
      <c r="H61" s="11"/>
      <c r="I61" s="11"/>
      <c r="J61" s="28"/>
      <c r="K61" s="28"/>
      <c r="L61" s="253"/>
      <c r="M61" s="28"/>
      <c r="N61" s="260"/>
      <c r="O61" s="261"/>
      <c r="P61" s="261" t="s">
        <v>158</v>
      </c>
      <c r="Q61" s="260"/>
      <c r="R61" s="28"/>
      <c r="S61" s="47"/>
      <c r="T61" s="118"/>
      <c r="U61" s="118"/>
      <c r="V61" s="27"/>
      <c r="W61" s="27"/>
      <c r="X61" s="147"/>
      <c r="Y61" s="167" t="s">
        <v>85</v>
      </c>
      <c r="Z61" s="168">
        <f>IF($AF$80=AE83,SUM(C16:C27)/12*52,IF($AF$80=AE82,SUM(C16:C21)/6*26,IF($AF$80=AE81,SUM(C16:C18)/3*12,IF($AF$80=AE84,SUM(C16:C18)/3*13,IF($AF$80=AE80,C16)))))</f>
        <v>0</v>
      </c>
      <c r="AA61" s="169">
        <f>IF($AG$80=AE83,SUM(M16:M27)/12*52,IF($AG$80=AE82,SUM(M16:M21)/6*26,IF($AG$80=AE81,SUM(M16:M18)/3*12,IF($AG$80=AE84,SUM(M16:M18)/3*13,IF($AG$80=AE80,M16)))))</f>
        <v>0</v>
      </c>
      <c r="AC61" s="137"/>
      <c r="AD61" s="137"/>
      <c r="AE61" s="159" t="s">
        <v>86</v>
      </c>
      <c r="AF61" s="160">
        <v>12570</v>
      </c>
      <c r="AG61" s="160">
        <v>1</v>
      </c>
      <c r="AH61" s="161">
        <v>5</v>
      </c>
      <c r="AI61" s="272"/>
      <c r="AJ61" s="118"/>
      <c r="AK61" s="255"/>
      <c r="AL61" s="256"/>
      <c r="AM61" s="257"/>
      <c r="AN61" s="258"/>
    </row>
    <row r="62" spans="1:40" ht="13.5" thickBot="1" x14ac:dyDescent="0.25">
      <c r="C62" s="28"/>
      <c r="D62" s="11"/>
      <c r="E62" s="11"/>
      <c r="F62" s="11"/>
      <c r="G62" s="11"/>
      <c r="H62" s="11"/>
      <c r="I62" s="11"/>
      <c r="J62" s="28"/>
      <c r="K62" s="28"/>
      <c r="L62" s="253"/>
      <c r="M62" s="28"/>
      <c r="N62" s="262" t="s">
        <v>159</v>
      </c>
      <c r="O62" s="260" t="s">
        <v>160</v>
      </c>
      <c r="P62" s="260" t="s">
        <v>161</v>
      </c>
      <c r="Q62" s="260" t="s">
        <v>162</v>
      </c>
      <c r="R62" s="47"/>
      <c r="S62" s="47"/>
      <c r="T62" s="118"/>
      <c r="U62" s="118"/>
      <c r="V62" s="27"/>
      <c r="W62" s="27"/>
      <c r="X62" s="147"/>
      <c r="Y62" s="167" t="s">
        <v>145</v>
      </c>
      <c r="Z62" s="168">
        <f>IF($AF$80=AE83,SUM(D16:D27)/12*52,IF($AF$80=AE82,SUM(D16:D21)/6*26,IF($AF$80=AE81,SUM(D16:D18)/3*12,IF($AF$80=AE84,SUM(D16:D18)/3*13,IF($AF$80=AE80,D16)))))</f>
        <v>0</v>
      </c>
      <c r="AA62" s="168">
        <f>IF($AG$80=AE83,SUM(N16:N27)/12*52,IF($AG$80=AE82,SUM(N16:N21)/6*26,IF($AG$80=AE81,SUM(N16:N18)/3*12,IF($AG$80=AE84,SUM(N16:N18)/3*13,IF($AG$80=AE80,N16)))))</f>
        <v>0</v>
      </c>
      <c r="AB62" s="137"/>
      <c r="AC62" s="137"/>
      <c r="AD62" s="137"/>
      <c r="AE62" s="159" t="s">
        <v>4</v>
      </c>
      <c r="AF62" s="162">
        <v>0.2</v>
      </c>
      <c r="AG62" s="162">
        <v>0.2</v>
      </c>
      <c r="AH62" s="163">
        <v>0.2</v>
      </c>
      <c r="AI62" s="272"/>
      <c r="AJ62" s="118"/>
      <c r="AK62" s="255"/>
      <c r="AL62" s="256"/>
      <c r="AM62" s="257"/>
      <c r="AN62" s="258"/>
    </row>
    <row r="63" spans="1:40" x14ac:dyDescent="0.2">
      <c r="D63" s="11"/>
      <c r="L63" s="253"/>
      <c r="M63" s="28"/>
      <c r="N63" s="263" t="str">
        <f>IF(Q63&lt;=0.46,"N","Y")</f>
        <v>N</v>
      </c>
      <c r="O63" s="264">
        <v>4.8000000000000001E-2</v>
      </c>
      <c r="P63" s="265" t="e">
        <f>($AB$83*(1+O63/12)*(1/(1+O63/12)-1))/((1/(1+O63/12))^($AH$76*12)-1)</f>
        <v>#DIV/0!</v>
      </c>
      <c r="Q63" s="266">
        <f>IFERROR(IF($AB$95&gt;0,(P63+$AB$100)/($AB$101+$AB$96-$AB$97),0),2)</f>
        <v>0</v>
      </c>
      <c r="R63" s="118"/>
      <c r="S63" s="118"/>
      <c r="T63" s="118"/>
      <c r="U63" s="118"/>
      <c r="V63" s="27"/>
      <c r="W63" s="27"/>
      <c r="X63" s="147"/>
      <c r="Y63" s="167" t="s">
        <v>146</v>
      </c>
      <c r="Z63" s="168">
        <f>IF($AF$80=AE83,SUM(E16:E27)/12*52,IF($AF$80=AE82,SUM(E16:E21)/6*26,IF($AF$80=AE81,SUM(E16:E18)/3*12,IF($AF$80=AE84,SUM(E16:E18)/3*13,IF($AF$80=AE80,E16)))))</f>
        <v>0</v>
      </c>
      <c r="AA63" s="168">
        <f>IF($AG$80=AE83,SUM(O16:O27)/12*52,IF($AG$80=AE82,SUM(O16:O21)/6*26,IF($AG$80=AE81,SUM(O16:O18)/3*12,IF($AG$80=AE84,SUM(O16:O18)/3*13,IF($AG$80=AE80,O16)))))</f>
        <v>0</v>
      </c>
      <c r="AB63" s="148"/>
      <c r="AC63" s="148"/>
      <c r="AD63" s="137"/>
      <c r="AE63" s="159" t="s">
        <v>87</v>
      </c>
      <c r="AF63" s="160">
        <v>50270</v>
      </c>
      <c r="AG63" s="160">
        <v>2</v>
      </c>
      <c r="AH63" s="161">
        <v>6</v>
      </c>
      <c r="AI63" s="272"/>
      <c r="AJ63" s="267"/>
      <c r="AK63" s="255"/>
      <c r="AL63" s="256"/>
      <c r="AM63" s="257"/>
      <c r="AN63" s="258"/>
    </row>
    <row r="64" spans="1:40" ht="14.25" customHeight="1" thickBot="1" x14ac:dyDescent="0.3">
      <c r="L64" s="253"/>
      <c r="M64" s="28"/>
      <c r="N64" s="263" t="str">
        <f t="shared" ref="N64:N127" si="0">IF(Q64&lt;=0.46,"N","Y")</f>
        <v>N</v>
      </c>
      <c r="O64" s="264">
        <v>4.9000000000000002E-2</v>
      </c>
      <c r="P64" s="265" t="e">
        <f t="shared" ref="P64:P127" si="1">($AB$83*(1+O64/12)*(1/(1+O64/12)-1))/((1/(1+O64/12))^($AH$76*12)-1)</f>
        <v>#DIV/0!</v>
      </c>
      <c r="Q64" s="266">
        <f t="shared" ref="Q64:Q127" si="2">IFERROR(IF($AB$95&gt;0,(P64+$AB$100)/($AB$101+$AB$96-$AB$97),0),2)</f>
        <v>0</v>
      </c>
      <c r="R64" s="118"/>
      <c r="S64" s="118"/>
      <c r="T64" s="118"/>
      <c r="U64" s="118"/>
      <c r="V64" s="27"/>
      <c r="W64" s="27"/>
      <c r="X64" s="147"/>
      <c r="Y64" s="124" t="s">
        <v>88</v>
      </c>
      <c r="Z64" s="125">
        <f>SUM(Z61:Z63)</f>
        <v>0</v>
      </c>
      <c r="AA64" s="126">
        <f>SUM(AA61:AA63)</f>
        <v>0</v>
      </c>
      <c r="AB64" s="137"/>
      <c r="AC64" s="137"/>
      <c r="AD64" s="137"/>
      <c r="AE64" s="159" t="s">
        <v>5</v>
      </c>
      <c r="AF64" s="162">
        <v>0.4</v>
      </c>
      <c r="AG64" s="162">
        <v>0.4</v>
      </c>
      <c r="AH64" s="163">
        <v>0.4</v>
      </c>
      <c r="AI64" s="272"/>
      <c r="AJ64" s="9"/>
      <c r="AK64" s="255"/>
      <c r="AL64" s="256"/>
      <c r="AM64" s="257"/>
      <c r="AN64" s="258"/>
    </row>
    <row r="65" spans="3:40" ht="14.25" customHeight="1" thickBot="1" x14ac:dyDescent="0.25">
      <c r="L65" s="253"/>
      <c r="M65" s="28"/>
      <c r="N65" s="263" t="str">
        <f t="shared" si="0"/>
        <v>N</v>
      </c>
      <c r="O65" s="264">
        <v>0.05</v>
      </c>
      <c r="P65" s="265" t="e">
        <f t="shared" si="1"/>
        <v>#DIV/0!</v>
      </c>
      <c r="Q65" s="266">
        <f t="shared" si="2"/>
        <v>0</v>
      </c>
      <c r="R65" s="118"/>
      <c r="S65" s="118"/>
      <c r="T65" s="118"/>
      <c r="U65" s="118"/>
      <c r="V65" s="27"/>
      <c r="W65" s="27"/>
      <c r="X65" s="147"/>
      <c r="Y65" s="156" t="s">
        <v>89</v>
      </c>
      <c r="Z65" s="168">
        <f>IF($AF$80=AE83,SUM(F16:F27)/12*52,IF($AF$80=AE82,SUM(F16:F21)/6*26,IF($AF$80=AE81,SUM(F16:F18)/3*12,IF($AF$80=AE84,SUM(F16:F18)/3*13,IF($AF$80=AE80,F16)))))</f>
        <v>0</v>
      </c>
      <c r="AA65" s="169">
        <f>IF($AG$80=AE83,SUM(P16:P27)/12*52,IF($AG$80=AE82,SUM(P16:P21)/6*26,IF($AG$80=AE81,SUM(P16:P18)/3*12,IF($AG$80=AE84,SUM(P16:P18)/3*13,IF($AG$80=AE80,P16)))))</f>
        <v>0</v>
      </c>
      <c r="AB65" s="137"/>
      <c r="AC65" s="137"/>
      <c r="AD65" s="137"/>
      <c r="AE65" s="159" t="s">
        <v>90</v>
      </c>
      <c r="AF65" s="160">
        <v>9568</v>
      </c>
      <c r="AG65" s="160">
        <v>3</v>
      </c>
      <c r="AH65" s="161">
        <v>7</v>
      </c>
      <c r="AI65" s="272"/>
      <c r="AJ65" s="118"/>
      <c r="AK65" s="255"/>
      <c r="AL65" s="256"/>
      <c r="AM65" s="257"/>
      <c r="AN65" s="258"/>
    </row>
    <row r="66" spans="3:40" ht="12.75" customHeight="1" x14ac:dyDescent="0.2">
      <c r="L66" s="253"/>
      <c r="M66" s="18"/>
      <c r="N66" s="263" t="str">
        <f t="shared" si="0"/>
        <v>N</v>
      </c>
      <c r="O66" s="264">
        <v>5.0999999999999997E-2</v>
      </c>
      <c r="P66" s="265" t="e">
        <f t="shared" si="1"/>
        <v>#DIV/0!</v>
      </c>
      <c r="Q66" s="266">
        <f t="shared" si="2"/>
        <v>0</v>
      </c>
      <c r="R66" s="118"/>
      <c r="S66" s="118"/>
      <c r="T66" s="118"/>
      <c r="U66" s="118"/>
      <c r="V66" s="27"/>
      <c r="W66" s="27"/>
      <c r="X66" s="147"/>
      <c r="Y66" s="156" t="s">
        <v>147</v>
      </c>
      <c r="Z66" s="168">
        <f>IF($AF$80=AE83,SUM(G16:G27)/12*52,IF($AF$80=AE82,SUM(G16:G21)/6*26,IF($AF$80=AE81,SUM(G16:G18)/3*12,IF($AF$80=AE84,SUM(G16:G18)/3*13,IF($AF$80=AE80,G16)))))</f>
        <v>0</v>
      </c>
      <c r="AA66" s="169">
        <f>IF($AG$80=AE83,SUM(Q16:Q27)/12*52,IF($AG$80=AE82,SUM(Q16:Q21)/6*26,IF($AG$80=AE81,SUM(Q16:Q18)/3*12,IF($AG$80=AE84,SUM(Q16:Q18)/3*13,IF($AG$80=AE80,Q16)))))</f>
        <v>0</v>
      </c>
      <c r="AB66" s="137"/>
      <c r="AC66" s="137"/>
      <c r="AD66" s="137"/>
      <c r="AE66" s="159" t="s">
        <v>6</v>
      </c>
      <c r="AF66" s="162">
        <v>0.12</v>
      </c>
      <c r="AG66" s="162">
        <v>0.12</v>
      </c>
      <c r="AH66" s="163">
        <v>0.12</v>
      </c>
      <c r="AI66" s="272"/>
      <c r="AJ66" s="118"/>
      <c r="AK66" s="255"/>
      <c r="AL66" s="256"/>
      <c r="AM66" s="257"/>
      <c r="AN66" s="258"/>
    </row>
    <row r="67" spans="3:40" ht="13.5" thickBot="1" x14ac:dyDescent="0.25">
      <c r="D67" s="318"/>
      <c r="E67" s="318"/>
      <c r="F67" s="318"/>
      <c r="G67" s="273"/>
      <c r="H67" s="318"/>
      <c r="I67" s="318"/>
      <c r="J67" s="274"/>
      <c r="K67" s="274"/>
      <c r="L67" s="275"/>
      <c r="M67" s="276"/>
      <c r="N67" s="263" t="str">
        <f t="shared" si="0"/>
        <v>N</v>
      </c>
      <c r="O67" s="264">
        <v>5.1999999999999998E-2</v>
      </c>
      <c r="P67" s="265" t="e">
        <f t="shared" si="1"/>
        <v>#DIV/0!</v>
      </c>
      <c r="Q67" s="266">
        <f t="shared" si="2"/>
        <v>0</v>
      </c>
      <c r="R67" s="276"/>
      <c r="S67" s="277"/>
      <c r="T67" s="277"/>
      <c r="U67" s="277"/>
      <c r="V67" s="27"/>
      <c r="W67" s="27"/>
      <c r="X67" s="147"/>
      <c r="Y67" s="124" t="s">
        <v>91</v>
      </c>
      <c r="Z67" s="125">
        <f>SUM(Z65:Z66)</f>
        <v>0</v>
      </c>
      <c r="AA67" s="126">
        <f>SUM(AA65:AA66)</f>
        <v>0</v>
      </c>
      <c r="AB67" s="137"/>
      <c r="AC67" s="137"/>
      <c r="AD67" s="137"/>
      <c r="AE67" s="159" t="s">
        <v>92</v>
      </c>
      <c r="AF67" s="160">
        <v>50270</v>
      </c>
      <c r="AG67" s="160">
        <v>4</v>
      </c>
      <c r="AH67" s="161">
        <v>8</v>
      </c>
      <c r="AI67" s="272"/>
      <c r="AJ67" s="267"/>
      <c r="AK67" s="255"/>
      <c r="AL67" s="256"/>
      <c r="AM67" s="257"/>
      <c r="AN67" s="258"/>
    </row>
    <row r="68" spans="3:40" ht="16.5" thickBot="1" x14ac:dyDescent="0.3">
      <c r="C68" s="39"/>
      <c r="D68" s="319"/>
      <c r="E68" s="319"/>
      <c r="F68" s="319"/>
      <c r="G68" s="250"/>
      <c r="H68" s="320"/>
      <c r="I68" s="320"/>
      <c r="J68" s="36"/>
      <c r="K68" s="36"/>
      <c r="L68" s="253"/>
      <c r="M68" s="36"/>
      <c r="N68" s="263" t="str">
        <f t="shared" si="0"/>
        <v>N</v>
      </c>
      <c r="O68" s="264">
        <v>5.2999999999999999E-2</v>
      </c>
      <c r="P68" s="265" t="e">
        <f t="shared" si="1"/>
        <v>#DIV/0!</v>
      </c>
      <c r="Q68" s="266">
        <f t="shared" si="2"/>
        <v>0</v>
      </c>
      <c r="R68" s="36"/>
      <c r="S68" s="278"/>
      <c r="T68" s="278"/>
      <c r="U68" s="278"/>
      <c r="X68" s="147"/>
      <c r="Y68" s="137"/>
      <c r="Z68" s="127"/>
      <c r="AA68" s="128"/>
      <c r="AB68" s="137"/>
      <c r="AC68" s="137"/>
      <c r="AD68" s="137"/>
      <c r="AE68" s="164" t="s">
        <v>3</v>
      </c>
      <c r="AF68" s="165">
        <v>0.02</v>
      </c>
      <c r="AG68" s="165">
        <v>0.02</v>
      </c>
      <c r="AH68" s="166">
        <v>0.02</v>
      </c>
      <c r="AI68" s="272"/>
      <c r="AJ68" s="9"/>
      <c r="AK68" s="255"/>
      <c r="AL68" s="256"/>
      <c r="AM68" s="257"/>
      <c r="AN68" s="258"/>
    </row>
    <row r="69" spans="3:40" ht="16.5" thickBot="1" x14ac:dyDescent="0.25">
      <c r="C69" s="30"/>
      <c r="D69" s="348"/>
      <c r="E69" s="348"/>
      <c r="F69" s="348"/>
      <c r="G69" s="252"/>
      <c r="H69" s="346"/>
      <c r="I69" s="346"/>
      <c r="J69" s="37"/>
      <c r="K69" s="37"/>
      <c r="L69" s="223"/>
      <c r="M69" s="36"/>
      <c r="N69" s="263" t="str">
        <f t="shared" si="0"/>
        <v>N</v>
      </c>
      <c r="O69" s="264">
        <v>5.3999999999999999E-2</v>
      </c>
      <c r="P69" s="265" t="e">
        <f t="shared" si="1"/>
        <v>#DIV/0!</v>
      </c>
      <c r="Q69" s="266">
        <f t="shared" si="2"/>
        <v>0</v>
      </c>
      <c r="R69" s="36"/>
      <c r="S69" s="17"/>
      <c r="T69" s="17"/>
      <c r="U69" s="17"/>
      <c r="X69" s="147"/>
      <c r="Y69" s="129"/>
      <c r="Z69" s="130"/>
      <c r="AA69" s="131"/>
      <c r="AB69" s="137"/>
      <c r="AC69" s="137"/>
      <c r="AD69" s="120" t="s">
        <v>79</v>
      </c>
      <c r="AE69" s="373" t="s">
        <v>93</v>
      </c>
      <c r="AF69" s="374"/>
      <c r="AG69" s="375"/>
      <c r="AH69" s="137"/>
      <c r="AI69" s="272"/>
      <c r="AJ69" s="118"/>
      <c r="AK69" s="255"/>
      <c r="AL69" s="256"/>
      <c r="AM69" s="257"/>
      <c r="AN69" s="258"/>
    </row>
    <row r="70" spans="3:40" ht="13.5" thickBot="1" x14ac:dyDescent="0.25">
      <c r="N70" s="263" t="str">
        <f t="shared" si="0"/>
        <v>N</v>
      </c>
      <c r="O70" s="264">
        <v>5.5E-2</v>
      </c>
      <c r="P70" s="265" t="e">
        <f t="shared" si="1"/>
        <v>#DIV/0!</v>
      </c>
      <c r="Q70" s="266">
        <f t="shared" si="2"/>
        <v>0</v>
      </c>
      <c r="X70" s="147"/>
      <c r="Y70" s="170" t="s">
        <v>94</v>
      </c>
      <c r="Z70" s="171">
        <f>I40</f>
        <v>0</v>
      </c>
      <c r="AA70" s="172">
        <f>S40</f>
        <v>0</v>
      </c>
      <c r="AB70" s="137"/>
      <c r="AC70" s="137"/>
      <c r="AD70" s="137"/>
      <c r="AE70" s="156" t="s">
        <v>7</v>
      </c>
      <c r="AF70" s="376">
        <f>IF(AF87&gt;AF86,AF87,AF86)</f>
        <v>4.8000000000000001E-2</v>
      </c>
      <c r="AG70" s="377"/>
      <c r="AI70" s="272"/>
      <c r="AJ70" s="118"/>
      <c r="AK70" s="255"/>
      <c r="AL70" s="256"/>
      <c r="AM70" s="257"/>
      <c r="AN70" s="258"/>
    </row>
    <row r="71" spans="3:40" ht="13.5" thickBot="1" x14ac:dyDescent="0.25">
      <c r="N71" s="263" t="str">
        <f t="shared" si="0"/>
        <v>N</v>
      </c>
      <c r="O71" s="264">
        <v>5.6000000000000001E-2</v>
      </c>
      <c r="P71" s="265" t="e">
        <f t="shared" si="1"/>
        <v>#DIV/0!</v>
      </c>
      <c r="Q71" s="266">
        <f t="shared" si="2"/>
        <v>0</v>
      </c>
      <c r="X71" s="147"/>
      <c r="Y71" s="170" t="s">
        <v>95</v>
      </c>
      <c r="Z71" s="171">
        <f>I46</f>
        <v>0</v>
      </c>
      <c r="AA71" s="171">
        <f>R46</f>
        <v>0</v>
      </c>
      <c r="AB71" s="137"/>
      <c r="AC71" s="137"/>
      <c r="AD71" s="137"/>
      <c r="AE71" s="180" t="s">
        <v>0</v>
      </c>
      <c r="AF71" s="194">
        <v>4.5</v>
      </c>
      <c r="AG71" s="195">
        <f>AF71+0.00000001</f>
        <v>4.5000000099999999</v>
      </c>
      <c r="AH71" s="137"/>
      <c r="AI71" s="272"/>
      <c r="AJ71" s="267"/>
      <c r="AK71" s="255"/>
      <c r="AL71" s="256"/>
      <c r="AM71" s="257"/>
      <c r="AN71" s="258"/>
    </row>
    <row r="72" spans="3:40" ht="16.5" thickBot="1" x14ac:dyDescent="0.3">
      <c r="N72" s="263" t="str">
        <f t="shared" si="0"/>
        <v>N</v>
      </c>
      <c r="O72" s="264">
        <v>5.7000000000000002E-2</v>
      </c>
      <c r="P72" s="265" t="e">
        <f t="shared" si="1"/>
        <v>#DIV/0!</v>
      </c>
      <c r="Q72" s="266">
        <f t="shared" si="2"/>
        <v>0</v>
      </c>
      <c r="X72" s="147"/>
      <c r="Y72" s="156" t="s">
        <v>96</v>
      </c>
      <c r="Z72" s="168">
        <f>IF($AF$80=AE83,SUM(H16:H27)/12*52/12,IF($AF$80=AE82,SUM(H16:H21)/6*26/12,IF($AF$80=AE81,SUM(H16:H18)/3*12/12,IF($AF$80=AE84,SUM(H16:H18)/3*13/12,IF($AF$80=AE80,H16/12)))))</f>
        <v>0</v>
      </c>
      <c r="AA72" s="169">
        <f>IF($AG$80=AE83,SUM(R16:R27)/12*52/12,IF($AG$80=AE82,SUM(R16:R21)/6*26/12,IF($AG$80=AE81,SUM(R16:R18)/3*12/12,IF($AG$80=AE84,SUM(R16:R18)/3*13/12,IF($AG$80=AE80,R16/12)))))</f>
        <v>0</v>
      </c>
      <c r="AB72" s="137"/>
      <c r="AC72" s="137"/>
      <c r="AD72" s="137"/>
      <c r="AE72" s="183" t="s">
        <v>97</v>
      </c>
      <c r="AF72" s="196">
        <v>0.45</v>
      </c>
      <c r="AG72" s="197"/>
      <c r="AH72" s="132"/>
      <c r="AI72" s="272"/>
      <c r="AJ72" s="9"/>
      <c r="AK72" s="255"/>
      <c r="AL72" s="256"/>
      <c r="AM72" s="257"/>
      <c r="AN72" s="258"/>
    </row>
    <row r="73" spans="3:40" ht="19.5" thickBot="1" x14ac:dyDescent="0.25">
      <c r="N73" s="263" t="str">
        <f t="shared" si="0"/>
        <v>N</v>
      </c>
      <c r="O73" s="264">
        <v>5.8000000000000003E-2</v>
      </c>
      <c r="P73" s="265" t="e">
        <f t="shared" si="1"/>
        <v>#DIV/0!</v>
      </c>
      <c r="Q73" s="266">
        <f t="shared" si="2"/>
        <v>0</v>
      </c>
      <c r="X73" s="147"/>
      <c r="Y73" s="173" t="s">
        <v>98</v>
      </c>
      <c r="Z73" s="168">
        <f>IF($AF$80=AE83,SUM(I16:I27)/12*52/12,IF($AF$80=AE82,SUM(I16:I21)/6*26/12,IF($AF$80=AE81,SUM(I16:I18)/3*12/12,IF($AF$80=AE84,SUM(I16:I18)/3*13/12,IF($AF$80=AE80,I16/12)))))</f>
        <v>0</v>
      </c>
      <c r="AA73" s="174">
        <f>IF($AG$80=AE83,SUM(S16:S27)/12*52/12,IF($AG$80=AE82,SUM(S16:S21)/6*26/12,IF($AG$80=AE81,SUM(S16:S18)/3*12/12,IF($AG$80=AE84,SUM(S16:S18)/3*13/12,IF($AG$80=AE80,S16/12)))))</f>
        <v>0</v>
      </c>
      <c r="AB73" s="137"/>
      <c r="AC73" s="137"/>
      <c r="AD73" s="137"/>
      <c r="AE73" s="24"/>
      <c r="AI73" s="149"/>
      <c r="AJ73" s="118"/>
      <c r="AK73" s="255"/>
      <c r="AL73" s="256"/>
      <c r="AM73" s="257"/>
      <c r="AN73" s="258"/>
    </row>
    <row r="74" spans="3:40" ht="13.5" thickBot="1" x14ac:dyDescent="0.25">
      <c r="N74" s="263" t="str">
        <f t="shared" si="0"/>
        <v>N</v>
      </c>
      <c r="O74" s="264">
        <v>5.8999999999999997E-2</v>
      </c>
      <c r="P74" s="265" t="e">
        <f t="shared" si="1"/>
        <v>#DIV/0!</v>
      </c>
      <c r="Q74" s="266">
        <f t="shared" si="2"/>
        <v>0</v>
      </c>
      <c r="X74" s="147"/>
      <c r="Y74" s="175" t="s">
        <v>99</v>
      </c>
      <c r="Z74" s="176"/>
      <c r="AA74" s="177"/>
      <c r="AB74" s="137"/>
      <c r="AC74" s="133"/>
      <c r="AD74" s="137"/>
      <c r="AE74" s="180" t="s">
        <v>105</v>
      </c>
      <c r="AF74" s="331">
        <f>100%-F4</f>
        <v>0.8</v>
      </c>
      <c r="AG74" s="332"/>
      <c r="AH74" s="329" t="s">
        <v>100</v>
      </c>
      <c r="AI74" s="150"/>
      <c r="AJ74" s="118"/>
      <c r="AK74" s="255"/>
      <c r="AL74" s="256"/>
      <c r="AM74" s="257"/>
      <c r="AN74" s="258"/>
    </row>
    <row r="75" spans="3:40" x14ac:dyDescent="0.2">
      <c r="N75" s="263" t="str">
        <f t="shared" si="0"/>
        <v>N</v>
      </c>
      <c r="O75" s="264">
        <v>0.06</v>
      </c>
      <c r="P75" s="265" t="e">
        <f t="shared" si="1"/>
        <v>#DIV/0!</v>
      </c>
      <c r="Q75" s="266">
        <f t="shared" si="2"/>
        <v>0</v>
      </c>
      <c r="X75" s="147"/>
      <c r="Y75" s="156" t="s">
        <v>101</v>
      </c>
      <c r="Z75" s="178">
        <f>Z64+Z68+0.5*(Z67+Z69)</f>
        <v>0</v>
      </c>
      <c r="AA75" s="179">
        <f>AA64+AA68+0.5*(AA67+AA69)</f>
        <v>0</v>
      </c>
      <c r="AB75" s="137"/>
      <c r="AC75" s="133"/>
      <c r="AD75" s="137"/>
      <c r="AE75" s="180" t="s">
        <v>107</v>
      </c>
      <c r="AF75" s="371">
        <v>0.05</v>
      </c>
      <c r="AG75" s="372"/>
      <c r="AH75" s="330"/>
      <c r="AI75" s="150"/>
      <c r="AJ75" s="267"/>
      <c r="AK75" s="255"/>
      <c r="AL75" s="256"/>
      <c r="AM75" s="257"/>
      <c r="AN75" s="258"/>
    </row>
    <row r="76" spans="3:40" ht="16.5" thickBot="1" x14ac:dyDescent="0.3">
      <c r="N76" s="263" t="str">
        <f t="shared" si="0"/>
        <v>N</v>
      </c>
      <c r="O76" s="264">
        <v>6.0999999999999999E-2</v>
      </c>
      <c r="P76" s="265" t="e">
        <f t="shared" si="1"/>
        <v>#DIV/0!</v>
      </c>
      <c r="Q76" s="266">
        <f t="shared" si="2"/>
        <v>0</v>
      </c>
      <c r="X76" s="147"/>
      <c r="Y76" s="180" t="s">
        <v>102</v>
      </c>
      <c r="Z76" s="181">
        <f>Z75-12*(Z72+Z74)</f>
        <v>0</v>
      </c>
      <c r="AA76" s="182">
        <f>AA75-12*(AA72+AA74)</f>
        <v>0</v>
      </c>
      <c r="AB76" s="137"/>
      <c r="AC76" s="134"/>
      <c r="AD76" s="137"/>
      <c r="AE76" s="180" t="s">
        <v>2</v>
      </c>
      <c r="AF76" s="251">
        <v>0.8</v>
      </c>
      <c r="AG76" s="188">
        <v>0.9</v>
      </c>
      <c r="AH76" s="198">
        <f>I4</f>
        <v>0</v>
      </c>
      <c r="AI76" s="272"/>
      <c r="AJ76" s="9"/>
      <c r="AK76" s="255"/>
      <c r="AL76" s="256"/>
      <c r="AM76" s="257"/>
      <c r="AN76" s="258"/>
    </row>
    <row r="77" spans="3:40" ht="13.5" thickBot="1" x14ac:dyDescent="0.25">
      <c r="N77" s="263" t="str">
        <f t="shared" si="0"/>
        <v>N</v>
      </c>
      <c r="O77" s="264">
        <v>6.2E-2</v>
      </c>
      <c r="P77" s="265" t="e">
        <f t="shared" si="1"/>
        <v>#DIV/0!</v>
      </c>
      <c r="Q77" s="266">
        <f t="shared" si="2"/>
        <v>0</v>
      </c>
      <c r="X77" s="147"/>
      <c r="Y77" s="183" t="s">
        <v>103</v>
      </c>
      <c r="Z77" s="184">
        <f>Z75-12*Z74</f>
        <v>0</v>
      </c>
      <c r="AA77" s="185">
        <f>AA75-12*AA74</f>
        <v>0</v>
      </c>
      <c r="AB77" s="137"/>
      <c r="AC77" s="134"/>
      <c r="AD77" s="137"/>
      <c r="AE77" s="183" t="s">
        <v>1</v>
      </c>
      <c r="AF77" s="367">
        <v>1.7500000000000002E-2</v>
      </c>
      <c r="AG77" s="368"/>
      <c r="AI77" s="272"/>
      <c r="AJ77" s="118"/>
      <c r="AK77" s="255"/>
      <c r="AL77" s="256"/>
      <c r="AM77" s="257"/>
      <c r="AN77" s="258"/>
    </row>
    <row r="78" spans="3:40" ht="13.5" thickBot="1" x14ac:dyDescent="0.25">
      <c r="N78" s="263" t="str">
        <f t="shared" si="0"/>
        <v>N</v>
      </c>
      <c r="O78" s="264">
        <v>6.3E-2</v>
      </c>
      <c r="P78" s="265" t="e">
        <f t="shared" si="1"/>
        <v>#DIV/0!</v>
      </c>
      <c r="Q78" s="266">
        <f t="shared" si="2"/>
        <v>0</v>
      </c>
      <c r="X78" s="135" t="s">
        <v>79</v>
      </c>
      <c r="Y78" s="369" t="s">
        <v>104</v>
      </c>
      <c r="Z78" s="370"/>
      <c r="AA78" s="370"/>
      <c r="AB78" s="363"/>
      <c r="AC78" s="136"/>
      <c r="AD78" s="137"/>
      <c r="AI78" s="272"/>
      <c r="AJ78" s="118"/>
      <c r="AK78" s="255"/>
      <c r="AL78" s="256"/>
      <c r="AM78" s="257"/>
      <c r="AN78" s="258"/>
    </row>
    <row r="79" spans="3:40" ht="13.5" thickBot="1" x14ac:dyDescent="0.25">
      <c r="N79" s="263" t="str">
        <f t="shared" si="0"/>
        <v>N</v>
      </c>
      <c r="O79" s="264">
        <v>6.4000000000000001E-2</v>
      </c>
      <c r="P79" s="265" t="e">
        <f t="shared" si="1"/>
        <v>#DIV/0!</v>
      </c>
      <c r="Q79" s="266">
        <f t="shared" si="2"/>
        <v>0</v>
      </c>
      <c r="X79" s="147"/>
      <c r="Y79" s="355" t="s">
        <v>106</v>
      </c>
      <c r="Z79" s="356"/>
      <c r="AA79" s="357"/>
      <c r="AB79" s="179">
        <f>Z75+AA75</f>
        <v>0</v>
      </c>
      <c r="AC79" s="136"/>
      <c r="AD79" s="137"/>
      <c r="AE79" s="204" t="s">
        <v>130</v>
      </c>
      <c r="AF79" s="205" t="s">
        <v>82</v>
      </c>
      <c r="AG79" s="205" t="s">
        <v>83</v>
      </c>
      <c r="AI79" s="272"/>
      <c r="AK79" s="255"/>
      <c r="AL79" s="256"/>
      <c r="AM79" s="257"/>
      <c r="AN79" s="258"/>
    </row>
    <row r="80" spans="3:40" ht="13.5" thickBot="1" x14ac:dyDescent="0.25">
      <c r="N80" s="263" t="str">
        <f t="shared" si="0"/>
        <v>N</v>
      </c>
      <c r="O80" s="264">
        <v>6.5000000000000002E-2</v>
      </c>
      <c r="P80" s="265" t="e">
        <f t="shared" si="1"/>
        <v>#DIV/0!</v>
      </c>
      <c r="Q80" s="266">
        <f t="shared" si="2"/>
        <v>0</v>
      </c>
      <c r="X80" s="147"/>
      <c r="Y80" s="358" t="s">
        <v>108</v>
      </c>
      <c r="Z80" s="359"/>
      <c r="AA80" s="360"/>
      <c r="AB80" s="182">
        <f>Z70+AA70</f>
        <v>0</v>
      </c>
      <c r="AC80" s="137"/>
      <c r="AD80" s="137"/>
      <c r="AE80" s="206" t="s">
        <v>131</v>
      </c>
      <c r="AF80" s="207" t="str">
        <f>D13</f>
        <v>Weekly</v>
      </c>
      <c r="AG80" s="207" t="str">
        <f>N13</f>
        <v>Weekly</v>
      </c>
      <c r="AI80" s="272"/>
      <c r="AK80" s="255"/>
      <c r="AL80" s="256"/>
      <c r="AM80" s="257"/>
      <c r="AN80" s="258"/>
    </row>
    <row r="81" spans="14:40" ht="15" x14ac:dyDescent="0.2">
      <c r="N81" s="263" t="str">
        <f t="shared" si="0"/>
        <v>N</v>
      </c>
      <c r="O81" s="264">
        <v>6.6000000000000003E-2</v>
      </c>
      <c r="P81" s="265" t="e">
        <f t="shared" si="1"/>
        <v>#DIV/0!</v>
      </c>
      <c r="Q81" s="266">
        <f t="shared" si="2"/>
        <v>0</v>
      </c>
      <c r="X81" s="147"/>
      <c r="Y81" s="364" t="s">
        <v>109</v>
      </c>
      <c r="Z81" s="365"/>
      <c r="AA81" s="366"/>
      <c r="AB81" s="182">
        <f>IF(O54="check input fields",0,O54)</f>
        <v>0</v>
      </c>
      <c r="AC81" s="136"/>
      <c r="AD81" s="137"/>
      <c r="AE81" s="208" t="s">
        <v>132</v>
      </c>
      <c r="AF81" s="132"/>
      <c r="AG81" s="132"/>
      <c r="AI81" s="272"/>
      <c r="AK81" s="255"/>
      <c r="AL81" s="256"/>
      <c r="AM81" s="257"/>
      <c r="AN81" s="258"/>
    </row>
    <row r="82" spans="14:40" x14ac:dyDescent="0.2">
      <c r="N82" s="263" t="str">
        <f t="shared" si="0"/>
        <v>N</v>
      </c>
      <c r="O82" s="264">
        <v>6.7000000000000004E-2</v>
      </c>
      <c r="P82" s="265" t="e">
        <f t="shared" si="1"/>
        <v>#DIV/0!</v>
      </c>
      <c r="Q82" s="266">
        <f t="shared" si="2"/>
        <v>0</v>
      </c>
      <c r="X82" s="147"/>
      <c r="Y82" s="349" t="s">
        <v>110</v>
      </c>
      <c r="Z82" s="350"/>
      <c r="AA82" s="351"/>
      <c r="AB82" s="182">
        <f>Z71+AA71</f>
        <v>0</v>
      </c>
      <c r="AC82" s="136"/>
      <c r="AD82" s="137"/>
      <c r="AE82" s="208" t="s">
        <v>133</v>
      </c>
      <c r="AF82" s="76"/>
      <c r="AG82" s="76"/>
      <c r="AI82" s="272"/>
      <c r="AK82" s="255"/>
      <c r="AL82" s="256"/>
      <c r="AM82" s="257"/>
      <c r="AN82" s="258"/>
    </row>
    <row r="83" spans="14:40" ht="13.5" thickBot="1" x14ac:dyDescent="0.25">
      <c r="N83" s="263" t="str">
        <f t="shared" si="0"/>
        <v>N</v>
      </c>
      <c r="O83" s="264">
        <v>6.8000000000000005E-2</v>
      </c>
      <c r="P83" s="265" t="e">
        <f t="shared" si="1"/>
        <v>#DIV/0!</v>
      </c>
      <c r="Q83" s="266">
        <f t="shared" si="2"/>
        <v>0</v>
      </c>
      <c r="X83" s="147"/>
      <c r="Y83" s="352" t="s">
        <v>111</v>
      </c>
      <c r="Z83" s="353"/>
      <c r="AA83" s="354"/>
      <c r="AB83" s="185">
        <f>F6</f>
        <v>0</v>
      </c>
      <c r="AC83" s="137"/>
      <c r="AD83" s="137"/>
      <c r="AE83" s="208" t="s">
        <v>134</v>
      </c>
      <c r="AF83" s="76"/>
      <c r="AG83" s="76"/>
      <c r="AI83" s="272"/>
      <c r="AK83" s="255"/>
      <c r="AL83" s="256"/>
      <c r="AM83" s="257"/>
      <c r="AN83" s="258"/>
    </row>
    <row r="84" spans="14:40" ht="15.75" thickBot="1" x14ac:dyDescent="0.25">
      <c r="N84" s="263" t="str">
        <f t="shared" si="0"/>
        <v>N</v>
      </c>
      <c r="O84" s="264">
        <v>6.9000000000000006E-2</v>
      </c>
      <c r="P84" s="265" t="e">
        <f t="shared" si="1"/>
        <v>#DIV/0!</v>
      </c>
      <c r="Q84" s="266">
        <f t="shared" si="2"/>
        <v>0</v>
      </c>
      <c r="X84" s="147"/>
      <c r="Y84" s="152" t="s">
        <v>112</v>
      </c>
      <c r="Z84" s="137"/>
      <c r="AA84" s="137"/>
      <c r="AB84" s="137"/>
      <c r="AC84" s="134"/>
      <c r="AD84" s="137"/>
      <c r="AE84" s="209" t="s">
        <v>135</v>
      </c>
      <c r="AF84" s="76"/>
      <c r="AG84" s="76"/>
      <c r="AH84" s="151"/>
      <c r="AI84" s="272"/>
      <c r="AK84" s="255"/>
      <c r="AL84" s="256"/>
      <c r="AM84" s="257"/>
      <c r="AN84" s="258"/>
    </row>
    <row r="85" spans="14:40" ht="26.25" thickBot="1" x14ac:dyDescent="0.25">
      <c r="N85" s="263" t="str">
        <f t="shared" si="0"/>
        <v>N</v>
      </c>
      <c r="O85" s="264">
        <v>7.0000000000000007E-2</v>
      </c>
      <c r="P85" s="265" t="e">
        <f t="shared" si="1"/>
        <v>#DIV/0!</v>
      </c>
      <c r="Q85" s="266">
        <f t="shared" si="2"/>
        <v>0</v>
      </c>
      <c r="X85" s="120" t="s">
        <v>79</v>
      </c>
      <c r="Y85" s="138" t="s">
        <v>113</v>
      </c>
      <c r="Z85" s="155">
        <f>IFERROR(I7,0)</f>
        <v>0</v>
      </c>
      <c r="AA85" s="139" t="s">
        <v>114</v>
      </c>
      <c r="AB85" s="140" t="s">
        <v>115</v>
      </c>
      <c r="AC85" s="141"/>
      <c r="AD85" s="137"/>
      <c r="AH85" s="151"/>
      <c r="AI85" s="272"/>
      <c r="AK85" s="255"/>
      <c r="AL85" s="256"/>
      <c r="AM85" s="257"/>
      <c r="AN85" s="258"/>
    </row>
    <row r="86" spans="14:40" ht="15" x14ac:dyDescent="0.2">
      <c r="N86" s="263" t="str">
        <f t="shared" si="0"/>
        <v>N</v>
      </c>
      <c r="O86" s="264">
        <v>7.0999999999999994E-2</v>
      </c>
      <c r="P86" s="265" t="e">
        <f t="shared" si="1"/>
        <v>#DIV/0!</v>
      </c>
      <c r="Q86" s="266">
        <f t="shared" si="2"/>
        <v>0</v>
      </c>
      <c r="X86" s="147"/>
      <c r="Y86" s="159" t="s">
        <v>86</v>
      </c>
      <c r="Z86" s="186">
        <f>IF($Z$85&lt;=$AF$60,AF61,IF($Z$85&lt;=AG60,AG61,AH61))</f>
        <v>12570</v>
      </c>
      <c r="AA86" s="187"/>
      <c r="AB86" s="187"/>
      <c r="AC86" s="141"/>
      <c r="AD86" s="137"/>
      <c r="AE86" s="156" t="s">
        <v>174</v>
      </c>
      <c r="AF86" s="287">
        <v>4.8000000000000001E-2</v>
      </c>
      <c r="AH86" s="151"/>
      <c r="AI86" s="272"/>
      <c r="AK86" s="255"/>
      <c r="AL86" s="256"/>
      <c r="AM86" s="257"/>
      <c r="AN86" s="258"/>
    </row>
    <row r="87" spans="14:40" ht="15.75" thickBot="1" x14ac:dyDescent="0.25">
      <c r="N87" s="263" t="str">
        <f t="shared" si="0"/>
        <v>N</v>
      </c>
      <c r="O87" s="264">
        <v>7.1999999999999995E-2</v>
      </c>
      <c r="P87" s="265" t="e">
        <f t="shared" si="1"/>
        <v>#DIV/0!</v>
      </c>
      <c r="Q87" s="266">
        <f t="shared" si="2"/>
        <v>0</v>
      </c>
      <c r="X87" s="147"/>
      <c r="Y87" s="159" t="s">
        <v>4</v>
      </c>
      <c r="Z87" s="188">
        <f t="shared" ref="Z87:Z93" si="3">IF($Z$85&lt;=$AF$60,AF62,IF($Z$85&lt;=$AG$60,AG62,AH62))</f>
        <v>0.2</v>
      </c>
      <c r="AA87" s="189">
        <f>IF(Z76&lt;Z86,0,IF(Z76&lt;Z88,(Z87*(Z76-Z86)),0))</f>
        <v>0</v>
      </c>
      <c r="AB87" s="189">
        <f>IF(AA76&lt;Z86,0,IF(AA76&lt;Z88,(Z87*(AA76-Z86)),0))</f>
        <v>0</v>
      </c>
      <c r="AC87" s="141"/>
      <c r="AD87" s="137"/>
      <c r="AE87" s="180" t="s">
        <v>175</v>
      </c>
      <c r="AF87" s="286">
        <f>IF(F8&gt;F9,F8,F9)</f>
        <v>0</v>
      </c>
      <c r="AH87" s="151"/>
      <c r="AI87" s="272"/>
      <c r="AK87" s="255"/>
      <c r="AL87" s="256"/>
      <c r="AM87" s="257"/>
      <c r="AN87" s="258"/>
    </row>
    <row r="88" spans="14:40" ht="15" x14ac:dyDescent="0.2">
      <c r="N88" s="263" t="str">
        <f t="shared" si="0"/>
        <v>N</v>
      </c>
      <c r="O88" s="264">
        <v>7.2999999999999995E-2</v>
      </c>
      <c r="P88" s="265" t="e">
        <f t="shared" si="1"/>
        <v>#DIV/0!</v>
      </c>
      <c r="Q88" s="266">
        <f t="shared" si="2"/>
        <v>0</v>
      </c>
      <c r="X88" s="147"/>
      <c r="Y88" s="159" t="s">
        <v>87</v>
      </c>
      <c r="Z88" s="190">
        <f t="shared" si="3"/>
        <v>50270</v>
      </c>
      <c r="AA88" s="189"/>
      <c r="AB88" s="189"/>
      <c r="AC88" s="137"/>
      <c r="AD88" s="137"/>
      <c r="AH88" s="151"/>
      <c r="AI88" s="272"/>
      <c r="AK88" s="255"/>
      <c r="AL88" s="256"/>
      <c r="AM88" s="257"/>
      <c r="AN88" s="258"/>
    </row>
    <row r="89" spans="14:40" ht="15" x14ac:dyDescent="0.2">
      <c r="N89" s="263" t="str">
        <f t="shared" si="0"/>
        <v>N</v>
      </c>
      <c r="O89" s="264">
        <v>7.3999999999999996E-2</v>
      </c>
      <c r="P89" s="265" t="e">
        <f t="shared" si="1"/>
        <v>#DIV/0!</v>
      </c>
      <c r="Q89" s="266">
        <f t="shared" si="2"/>
        <v>0</v>
      </c>
      <c r="X89" s="147"/>
      <c r="Y89" s="159" t="s">
        <v>5</v>
      </c>
      <c r="Z89" s="188">
        <f t="shared" si="3"/>
        <v>0.4</v>
      </c>
      <c r="AA89" s="189">
        <f>IF(Z76&lt;Z88,0,((Z87*(Z88-Z86))+(Z89*(Z76-Z88))))</f>
        <v>0</v>
      </c>
      <c r="AB89" s="189">
        <f>IF(AA76&lt;Z88,0,((Z87*(Z88-Z86))+(Z89*(AA76-Z88))))</f>
        <v>0</v>
      </c>
      <c r="AC89" s="137"/>
      <c r="AD89" s="137"/>
      <c r="AH89" s="151"/>
      <c r="AI89" s="272"/>
      <c r="AK89" s="255"/>
      <c r="AL89" s="256"/>
      <c r="AM89" s="257"/>
      <c r="AN89" s="258"/>
    </row>
    <row r="90" spans="14:40" ht="15" x14ac:dyDescent="0.2">
      <c r="N90" s="263" t="str">
        <f t="shared" si="0"/>
        <v>N</v>
      </c>
      <c r="O90" s="264">
        <v>7.4999999999999997E-2</v>
      </c>
      <c r="P90" s="265" t="e">
        <f t="shared" si="1"/>
        <v>#DIV/0!</v>
      </c>
      <c r="Q90" s="266">
        <f t="shared" si="2"/>
        <v>0</v>
      </c>
      <c r="X90" s="147"/>
      <c r="Y90" s="159" t="s">
        <v>90</v>
      </c>
      <c r="Z90" s="190">
        <f t="shared" si="3"/>
        <v>9568</v>
      </c>
      <c r="AA90" s="189"/>
      <c r="AB90" s="189"/>
      <c r="AC90" s="137"/>
      <c r="AD90" s="137"/>
      <c r="AH90" s="151"/>
      <c r="AI90" s="272"/>
      <c r="AK90" s="255"/>
      <c r="AL90" s="256"/>
      <c r="AM90" s="257"/>
      <c r="AN90" s="258"/>
    </row>
    <row r="91" spans="14:40" ht="15" x14ac:dyDescent="0.2">
      <c r="N91" s="263" t="str">
        <f t="shared" si="0"/>
        <v>N</v>
      </c>
      <c r="O91" s="264">
        <v>7.5999999999999998E-2</v>
      </c>
      <c r="P91" s="265" t="e">
        <f t="shared" si="1"/>
        <v>#DIV/0!</v>
      </c>
      <c r="Q91" s="266">
        <f t="shared" si="2"/>
        <v>0</v>
      </c>
      <c r="X91" s="147"/>
      <c r="Y91" s="159" t="s">
        <v>6</v>
      </c>
      <c r="Z91" s="188">
        <f t="shared" si="3"/>
        <v>0.12</v>
      </c>
      <c r="AA91" s="189">
        <f>IF(Z77&lt;Z90,0,IF(Z77&lt;Z92,(Z91*(Z77-Z90)),0))</f>
        <v>0</v>
      </c>
      <c r="AB91" s="189">
        <f>IF(AA77&lt;Z90,0,IF(AA77&lt;Z92,(Z91*(AA77-Z90)),0))</f>
        <v>0</v>
      </c>
      <c r="AC91" s="137"/>
      <c r="AD91" s="137"/>
      <c r="AH91" s="151"/>
      <c r="AI91" s="279">
        <v>0.1</v>
      </c>
      <c r="AK91" s="255"/>
      <c r="AL91" s="256"/>
      <c r="AM91" s="257"/>
      <c r="AN91" s="258"/>
    </row>
    <row r="92" spans="14:40" ht="15" x14ac:dyDescent="0.2">
      <c r="N92" s="263" t="str">
        <f t="shared" si="0"/>
        <v>N</v>
      </c>
      <c r="O92" s="264">
        <v>7.6999999999999999E-2</v>
      </c>
      <c r="P92" s="265" t="e">
        <f t="shared" si="1"/>
        <v>#DIV/0!</v>
      </c>
      <c r="Q92" s="266">
        <f t="shared" si="2"/>
        <v>0</v>
      </c>
      <c r="X92" s="147"/>
      <c r="Y92" s="159" t="s">
        <v>92</v>
      </c>
      <c r="Z92" s="190">
        <f t="shared" si="3"/>
        <v>50270</v>
      </c>
      <c r="AA92" s="189"/>
      <c r="AB92" s="189"/>
      <c r="AC92" s="137"/>
      <c r="AD92" s="137"/>
      <c r="AH92" s="151"/>
      <c r="AI92" s="279">
        <v>0.11</v>
      </c>
      <c r="AK92" s="255"/>
      <c r="AL92" s="256"/>
      <c r="AM92" s="257"/>
      <c r="AN92" s="258"/>
    </row>
    <row r="93" spans="14:40" ht="15.75" thickBot="1" x14ac:dyDescent="0.25">
      <c r="N93" s="263" t="str">
        <f t="shared" si="0"/>
        <v>N</v>
      </c>
      <c r="O93" s="264">
        <v>7.8E-2</v>
      </c>
      <c r="P93" s="265" t="e">
        <f t="shared" si="1"/>
        <v>#DIV/0!</v>
      </c>
      <c r="Q93" s="266">
        <f t="shared" si="2"/>
        <v>0</v>
      </c>
      <c r="X93" s="147"/>
      <c r="Y93" s="164" t="s">
        <v>3</v>
      </c>
      <c r="Z93" s="191">
        <f t="shared" si="3"/>
        <v>0.02</v>
      </c>
      <c r="AA93" s="189">
        <f>IF(Z77&lt;Z92,0,((Z91*(Z92-Z90))+(Z93*(Z77-Z92))))</f>
        <v>0</v>
      </c>
      <c r="AB93" s="189">
        <f>IF(AA77&lt;Z92,0,((Z91*(Z92-Z90))+(Z93*(AA77-Z92))))</f>
        <v>0</v>
      </c>
      <c r="AC93" s="137"/>
      <c r="AD93" s="137"/>
      <c r="AH93" s="151"/>
      <c r="AI93" s="279">
        <v>0.12</v>
      </c>
      <c r="AK93" s="255"/>
      <c r="AL93" s="256"/>
      <c r="AM93" s="257"/>
      <c r="AN93" s="258"/>
    </row>
    <row r="94" spans="14:40" ht="15.75" thickBot="1" x14ac:dyDescent="0.25">
      <c r="N94" s="263" t="str">
        <f t="shared" si="0"/>
        <v>N</v>
      </c>
      <c r="O94" s="264">
        <v>7.9000000000000001E-2</v>
      </c>
      <c r="P94" s="265" t="e">
        <f t="shared" si="1"/>
        <v>#DIV/0!</v>
      </c>
      <c r="Q94" s="266">
        <f t="shared" si="2"/>
        <v>0</v>
      </c>
      <c r="X94" s="135" t="s">
        <v>79</v>
      </c>
      <c r="Y94" s="361" t="s">
        <v>116</v>
      </c>
      <c r="Z94" s="362"/>
      <c r="AA94" s="362"/>
      <c r="AB94" s="363"/>
      <c r="AC94" s="137"/>
      <c r="AD94" s="137"/>
      <c r="AE94" s="24"/>
      <c r="AH94" s="151"/>
      <c r="AI94" s="279">
        <v>0.13</v>
      </c>
      <c r="AK94" s="255"/>
      <c r="AL94" s="256"/>
      <c r="AM94" s="257"/>
      <c r="AN94" s="258"/>
    </row>
    <row r="95" spans="14:40" ht="15" x14ac:dyDescent="0.2">
      <c r="N95" s="263" t="str">
        <f t="shared" si="0"/>
        <v>N</v>
      </c>
      <c r="O95" s="264">
        <v>0.08</v>
      </c>
      <c r="P95" s="265" t="e">
        <f t="shared" si="1"/>
        <v>#DIV/0!</v>
      </c>
      <c r="Q95" s="266">
        <f t="shared" si="2"/>
        <v>0</v>
      </c>
      <c r="X95" s="147"/>
      <c r="Y95" s="355" t="s">
        <v>106</v>
      </c>
      <c r="Z95" s="356"/>
      <c r="AA95" s="357"/>
      <c r="AB95" s="179">
        <f>AB79</f>
        <v>0</v>
      </c>
      <c r="AC95" s="137"/>
      <c r="AD95" s="137"/>
      <c r="AE95" s="24"/>
      <c r="AH95" s="151"/>
      <c r="AI95" s="279">
        <v>0.14000000000000001</v>
      </c>
      <c r="AK95" s="255"/>
      <c r="AL95" s="256"/>
      <c r="AM95" s="257"/>
      <c r="AN95" s="258"/>
    </row>
    <row r="96" spans="14:40" ht="15" x14ac:dyDescent="0.2">
      <c r="N96" s="263" t="str">
        <f t="shared" si="0"/>
        <v>N</v>
      </c>
      <c r="O96" s="264">
        <v>8.1000000000000003E-2</v>
      </c>
      <c r="P96" s="265" t="e">
        <f t="shared" si="1"/>
        <v>#DIV/0!</v>
      </c>
      <c r="Q96" s="266">
        <f t="shared" si="2"/>
        <v>0</v>
      </c>
      <c r="X96" s="147"/>
      <c r="Y96" s="358" t="s">
        <v>117</v>
      </c>
      <c r="Z96" s="359"/>
      <c r="AA96" s="360"/>
      <c r="AB96" s="192">
        <f>Z70+AA70</f>
        <v>0</v>
      </c>
      <c r="AC96" s="137"/>
      <c r="AD96" s="137"/>
      <c r="AE96" s="24"/>
      <c r="AH96" s="151"/>
      <c r="AI96" s="279">
        <v>0.15</v>
      </c>
      <c r="AK96" s="255"/>
      <c r="AL96" s="256"/>
      <c r="AM96" s="257"/>
      <c r="AN96" s="258"/>
    </row>
    <row r="97" spans="14:40" ht="15" x14ac:dyDescent="0.2">
      <c r="N97" s="263" t="str">
        <f t="shared" si="0"/>
        <v>N</v>
      </c>
      <c r="O97" s="264">
        <v>8.2000000000000003E-2</v>
      </c>
      <c r="P97" s="265" t="e">
        <f t="shared" si="1"/>
        <v>#DIV/0!</v>
      </c>
      <c r="Q97" s="266">
        <f t="shared" si="2"/>
        <v>0</v>
      </c>
      <c r="X97" s="147"/>
      <c r="Y97" s="349" t="s">
        <v>118</v>
      </c>
      <c r="Z97" s="350"/>
      <c r="AA97" s="351"/>
      <c r="AB97" s="182">
        <f>Z71+AA71+AB81</f>
        <v>0</v>
      </c>
      <c r="AC97" s="137"/>
      <c r="AD97" s="137"/>
      <c r="AE97" s="24"/>
      <c r="AH97" s="151"/>
      <c r="AI97" s="279">
        <v>0.16</v>
      </c>
      <c r="AK97" s="255"/>
      <c r="AL97" s="256"/>
      <c r="AM97" s="257"/>
      <c r="AN97" s="258"/>
    </row>
    <row r="98" spans="14:40" ht="15" x14ac:dyDescent="0.2">
      <c r="N98" s="263" t="str">
        <f t="shared" si="0"/>
        <v>N</v>
      </c>
      <c r="O98" s="264">
        <v>8.3000000000000004E-2</v>
      </c>
      <c r="P98" s="265" t="e">
        <f t="shared" si="1"/>
        <v>#DIV/0!</v>
      </c>
      <c r="Q98" s="266">
        <f t="shared" si="2"/>
        <v>0</v>
      </c>
      <c r="X98" s="147"/>
      <c r="Y98" s="349" t="s">
        <v>119</v>
      </c>
      <c r="Z98" s="350"/>
      <c r="AA98" s="351"/>
      <c r="AB98" s="182" t="e">
        <f>(AB83*(1+AF70/12)*(1/(1+AF70/12)-1))/((1/(1+AF70/12))^(AH76*12)-1)</f>
        <v>#DIV/0!</v>
      </c>
      <c r="AC98" s="137"/>
      <c r="AD98" s="137"/>
      <c r="AE98" s="24"/>
      <c r="AH98" s="151"/>
      <c r="AI98" s="279">
        <v>0.17</v>
      </c>
      <c r="AK98" s="255"/>
      <c r="AL98" s="256"/>
      <c r="AM98" s="257"/>
      <c r="AN98" s="258"/>
    </row>
    <row r="99" spans="14:40" ht="15" x14ac:dyDescent="0.2">
      <c r="N99" s="263" t="str">
        <f t="shared" si="0"/>
        <v>N</v>
      </c>
      <c r="O99" s="264">
        <v>8.4000000000000005E-2</v>
      </c>
      <c r="P99" s="265" t="e">
        <f t="shared" si="1"/>
        <v>#DIV/0!</v>
      </c>
      <c r="Q99" s="266">
        <f t="shared" si="2"/>
        <v>0</v>
      </c>
      <c r="X99" s="147"/>
      <c r="Y99" s="349" t="s">
        <v>120</v>
      </c>
      <c r="Z99" s="350"/>
      <c r="AA99" s="351"/>
      <c r="AB99" s="182">
        <f>(AF77*((100%-AF74)*F5))/12</f>
        <v>0</v>
      </c>
      <c r="AC99" s="137"/>
      <c r="AD99" s="137"/>
      <c r="AE99" s="24"/>
      <c r="AH99" s="151"/>
      <c r="AI99" s="279">
        <v>0.18</v>
      </c>
      <c r="AK99" s="255"/>
      <c r="AL99" s="256"/>
      <c r="AM99" s="257"/>
      <c r="AN99" s="258"/>
    </row>
    <row r="100" spans="14:40" ht="15" x14ac:dyDescent="0.2">
      <c r="N100" s="263" t="str">
        <f t="shared" si="0"/>
        <v>N</v>
      </c>
      <c r="O100" s="264">
        <v>8.5000000000000006E-2</v>
      </c>
      <c r="P100" s="265" t="e">
        <f t="shared" si="1"/>
        <v>#DIV/0!</v>
      </c>
      <c r="Q100" s="266">
        <f t="shared" si="2"/>
        <v>0</v>
      </c>
      <c r="X100" s="147"/>
      <c r="Y100" s="349" t="s">
        <v>125</v>
      </c>
      <c r="Z100" s="350"/>
      <c r="AA100" s="351"/>
      <c r="AB100" s="182">
        <f>(AB99+N54)</f>
        <v>0</v>
      </c>
      <c r="AC100" s="137"/>
      <c r="AD100" s="137"/>
      <c r="AE100" s="24"/>
      <c r="AH100" s="151"/>
      <c r="AI100" s="279">
        <v>0.19</v>
      </c>
      <c r="AK100" s="255"/>
      <c r="AL100" s="256"/>
      <c r="AM100" s="257"/>
      <c r="AN100" s="258"/>
    </row>
    <row r="101" spans="14:40" ht="15.75" thickBot="1" x14ac:dyDescent="0.25">
      <c r="N101" s="263" t="str">
        <f t="shared" si="0"/>
        <v>N</v>
      </c>
      <c r="O101" s="264">
        <v>8.5999999999999993E-2</v>
      </c>
      <c r="P101" s="265" t="e">
        <f t="shared" si="1"/>
        <v>#DIV/0!</v>
      </c>
      <c r="Q101" s="266">
        <f t="shared" si="2"/>
        <v>0</v>
      </c>
      <c r="X101" s="153"/>
      <c r="Y101" s="352" t="s">
        <v>121</v>
      </c>
      <c r="Z101" s="353"/>
      <c r="AA101" s="354"/>
      <c r="AB101" s="193">
        <f>((Z76-SUM(AA86:AA93))/12)-Z73+((AA76-SUM(AB86:AB93))/12)-AA73</f>
        <v>0</v>
      </c>
      <c r="AC101" s="280"/>
      <c r="AD101" s="154"/>
      <c r="AE101" s="280"/>
      <c r="AF101" s="280"/>
      <c r="AG101" s="280"/>
      <c r="AH101" s="280"/>
      <c r="AI101" s="281">
        <v>0.2</v>
      </c>
      <c r="AK101" s="255"/>
      <c r="AL101" s="256"/>
      <c r="AM101" s="257"/>
      <c r="AN101" s="258"/>
    </row>
    <row r="102" spans="14:40" x14ac:dyDescent="0.2">
      <c r="N102" s="263" t="str">
        <f t="shared" si="0"/>
        <v>N</v>
      </c>
      <c r="O102" s="264">
        <v>8.6999999999999994E-2</v>
      </c>
      <c r="P102" s="265" t="e">
        <f t="shared" si="1"/>
        <v>#DIV/0!</v>
      </c>
      <c r="Q102" s="266">
        <f t="shared" si="2"/>
        <v>0</v>
      </c>
      <c r="AK102" s="255"/>
      <c r="AL102" s="256"/>
      <c r="AM102" s="257"/>
      <c r="AN102" s="258"/>
    </row>
    <row r="103" spans="14:40" x14ac:dyDescent="0.2">
      <c r="N103" s="263" t="str">
        <f t="shared" si="0"/>
        <v>N</v>
      </c>
      <c r="O103" s="264">
        <v>8.7999999999999995E-2</v>
      </c>
      <c r="P103" s="265" t="e">
        <f t="shared" si="1"/>
        <v>#DIV/0!</v>
      </c>
      <c r="Q103" s="266">
        <f t="shared" si="2"/>
        <v>0</v>
      </c>
      <c r="AK103" s="255"/>
      <c r="AL103" s="256"/>
      <c r="AM103" s="257"/>
      <c r="AN103" s="258"/>
    </row>
    <row r="104" spans="14:40" x14ac:dyDescent="0.2">
      <c r="N104" s="263" t="str">
        <f t="shared" si="0"/>
        <v>N</v>
      </c>
      <c r="O104" s="264">
        <v>8.8999999999999996E-2</v>
      </c>
      <c r="P104" s="265" t="e">
        <f t="shared" si="1"/>
        <v>#DIV/0!</v>
      </c>
      <c r="Q104" s="266">
        <f t="shared" si="2"/>
        <v>0</v>
      </c>
      <c r="AK104" s="255"/>
      <c r="AL104" s="256"/>
      <c r="AM104" s="257"/>
      <c r="AN104" s="258"/>
    </row>
    <row r="105" spans="14:40" x14ac:dyDescent="0.2">
      <c r="N105" s="263" t="str">
        <f t="shared" si="0"/>
        <v>N</v>
      </c>
      <c r="O105" s="264">
        <v>0.09</v>
      </c>
      <c r="P105" s="265" t="e">
        <f t="shared" si="1"/>
        <v>#DIV/0!</v>
      </c>
      <c r="Q105" s="266">
        <f t="shared" si="2"/>
        <v>0</v>
      </c>
      <c r="AK105" s="255"/>
      <c r="AL105" s="256"/>
      <c r="AM105" s="257"/>
      <c r="AN105" s="258"/>
    </row>
    <row r="106" spans="14:40" x14ac:dyDescent="0.2">
      <c r="N106" s="263" t="str">
        <f t="shared" si="0"/>
        <v>N</v>
      </c>
      <c r="O106" s="264">
        <v>9.0999999999999998E-2</v>
      </c>
      <c r="P106" s="265" t="e">
        <f t="shared" si="1"/>
        <v>#DIV/0!</v>
      </c>
      <c r="Q106" s="266">
        <f t="shared" si="2"/>
        <v>0</v>
      </c>
      <c r="AK106" s="255"/>
      <c r="AL106" s="256"/>
      <c r="AM106" s="257"/>
      <c r="AN106" s="258"/>
    </row>
    <row r="107" spans="14:40" x14ac:dyDescent="0.2">
      <c r="N107" s="263" t="str">
        <f t="shared" si="0"/>
        <v>N</v>
      </c>
      <c r="O107" s="264">
        <v>9.1999999999999998E-2</v>
      </c>
      <c r="P107" s="265" t="e">
        <f t="shared" si="1"/>
        <v>#DIV/0!</v>
      </c>
      <c r="Q107" s="266">
        <f t="shared" si="2"/>
        <v>0</v>
      </c>
      <c r="AK107" s="255"/>
      <c r="AL107" s="256"/>
      <c r="AM107" s="257"/>
      <c r="AN107" s="258"/>
    </row>
    <row r="108" spans="14:40" x14ac:dyDescent="0.2">
      <c r="N108" s="263" t="str">
        <f t="shared" si="0"/>
        <v>N</v>
      </c>
      <c r="O108" s="264">
        <v>9.2999999999999999E-2</v>
      </c>
      <c r="P108" s="265" t="e">
        <f t="shared" si="1"/>
        <v>#DIV/0!</v>
      </c>
      <c r="Q108" s="266">
        <f t="shared" si="2"/>
        <v>0</v>
      </c>
      <c r="AK108" s="255"/>
      <c r="AL108" s="256"/>
      <c r="AM108" s="257"/>
      <c r="AN108" s="258"/>
    </row>
    <row r="109" spans="14:40" x14ac:dyDescent="0.2">
      <c r="N109" s="263" t="str">
        <f t="shared" si="0"/>
        <v>N</v>
      </c>
      <c r="O109" s="264">
        <v>9.4E-2</v>
      </c>
      <c r="P109" s="265" t="e">
        <f t="shared" si="1"/>
        <v>#DIV/0!</v>
      </c>
      <c r="Q109" s="266">
        <f t="shared" si="2"/>
        <v>0</v>
      </c>
      <c r="AK109" s="255"/>
      <c r="AL109" s="256"/>
      <c r="AM109" s="257"/>
      <c r="AN109" s="258"/>
    </row>
    <row r="110" spans="14:40" x14ac:dyDescent="0.2">
      <c r="N110" s="263" t="str">
        <f t="shared" si="0"/>
        <v>N</v>
      </c>
      <c r="O110" s="264">
        <v>9.5000000000000001E-2</v>
      </c>
      <c r="P110" s="265" t="e">
        <f t="shared" si="1"/>
        <v>#DIV/0!</v>
      </c>
      <c r="Q110" s="266">
        <f t="shared" si="2"/>
        <v>0</v>
      </c>
      <c r="AK110" s="255"/>
      <c r="AL110" s="256"/>
      <c r="AM110" s="257"/>
      <c r="AN110" s="258"/>
    </row>
    <row r="111" spans="14:40" x14ac:dyDescent="0.2">
      <c r="N111" s="263" t="str">
        <f t="shared" si="0"/>
        <v>N</v>
      </c>
      <c r="O111" s="264">
        <v>9.6000000000000002E-2</v>
      </c>
      <c r="P111" s="265" t="e">
        <f t="shared" si="1"/>
        <v>#DIV/0!</v>
      </c>
      <c r="Q111" s="266">
        <f t="shared" si="2"/>
        <v>0</v>
      </c>
      <c r="AK111" s="255"/>
      <c r="AL111" s="256"/>
      <c r="AM111" s="257"/>
      <c r="AN111" s="258"/>
    </row>
    <row r="112" spans="14:40" x14ac:dyDescent="0.2">
      <c r="N112" s="263" t="str">
        <f t="shared" si="0"/>
        <v>N</v>
      </c>
      <c r="O112" s="264">
        <v>9.7000000000000003E-2</v>
      </c>
      <c r="P112" s="265" t="e">
        <f t="shared" si="1"/>
        <v>#DIV/0!</v>
      </c>
      <c r="Q112" s="266">
        <f t="shared" si="2"/>
        <v>0</v>
      </c>
      <c r="AK112" s="255"/>
      <c r="AL112" s="256"/>
      <c r="AM112" s="257"/>
      <c r="AN112" s="258"/>
    </row>
    <row r="113" spans="14:40" x14ac:dyDescent="0.2">
      <c r="N113" s="263" t="str">
        <f t="shared" si="0"/>
        <v>N</v>
      </c>
      <c r="O113" s="264">
        <v>9.8000000000000004E-2</v>
      </c>
      <c r="P113" s="265" t="e">
        <f t="shared" si="1"/>
        <v>#DIV/0!</v>
      </c>
      <c r="Q113" s="266">
        <f t="shared" si="2"/>
        <v>0</v>
      </c>
      <c r="AK113" s="255"/>
      <c r="AL113" s="256"/>
      <c r="AM113" s="257"/>
      <c r="AN113" s="258"/>
    </row>
    <row r="114" spans="14:40" x14ac:dyDescent="0.2">
      <c r="N114" s="263" t="str">
        <f t="shared" si="0"/>
        <v>N</v>
      </c>
      <c r="O114" s="264">
        <v>9.9000000000000005E-2</v>
      </c>
      <c r="P114" s="265" t="e">
        <f t="shared" si="1"/>
        <v>#DIV/0!</v>
      </c>
      <c r="Q114" s="266">
        <f t="shared" si="2"/>
        <v>0</v>
      </c>
      <c r="AK114" s="255"/>
      <c r="AL114" s="256"/>
      <c r="AM114" s="257"/>
      <c r="AN114" s="258"/>
    </row>
    <row r="115" spans="14:40" x14ac:dyDescent="0.2">
      <c r="N115" s="263" t="str">
        <f t="shared" si="0"/>
        <v>N</v>
      </c>
      <c r="O115" s="264">
        <v>0.1</v>
      </c>
      <c r="P115" s="265" t="e">
        <f t="shared" si="1"/>
        <v>#DIV/0!</v>
      </c>
      <c r="Q115" s="266">
        <f t="shared" si="2"/>
        <v>0</v>
      </c>
      <c r="AK115" s="255"/>
      <c r="AL115" s="256"/>
      <c r="AM115" s="257"/>
      <c r="AN115" s="258"/>
    </row>
    <row r="116" spans="14:40" x14ac:dyDescent="0.2">
      <c r="N116" s="263" t="str">
        <f t="shared" si="0"/>
        <v>N</v>
      </c>
      <c r="O116" s="264">
        <v>0.10100000000000001</v>
      </c>
      <c r="P116" s="265" t="e">
        <f t="shared" si="1"/>
        <v>#DIV/0!</v>
      </c>
      <c r="Q116" s="266">
        <f t="shared" si="2"/>
        <v>0</v>
      </c>
      <c r="AK116" s="255"/>
      <c r="AL116" s="256"/>
      <c r="AM116" s="257"/>
      <c r="AN116" s="258"/>
    </row>
    <row r="117" spans="14:40" x14ac:dyDescent="0.2">
      <c r="N117" s="263" t="str">
        <f t="shared" si="0"/>
        <v>N</v>
      </c>
      <c r="O117" s="264">
        <v>0.10199999999999999</v>
      </c>
      <c r="P117" s="265" t="e">
        <f t="shared" si="1"/>
        <v>#DIV/0!</v>
      </c>
      <c r="Q117" s="266">
        <f t="shared" si="2"/>
        <v>0</v>
      </c>
      <c r="AK117" s="255"/>
      <c r="AL117" s="256"/>
      <c r="AM117" s="257"/>
      <c r="AN117" s="258"/>
    </row>
    <row r="118" spans="14:40" x14ac:dyDescent="0.2">
      <c r="N118" s="263" t="str">
        <f t="shared" si="0"/>
        <v>N</v>
      </c>
      <c r="O118" s="264">
        <v>0.10299999999999999</v>
      </c>
      <c r="P118" s="265" t="e">
        <f t="shared" si="1"/>
        <v>#DIV/0!</v>
      </c>
      <c r="Q118" s="266">
        <f t="shared" si="2"/>
        <v>0</v>
      </c>
      <c r="AK118" s="255"/>
      <c r="AL118" s="256"/>
      <c r="AM118" s="257"/>
      <c r="AN118" s="258"/>
    </row>
    <row r="119" spans="14:40" x14ac:dyDescent="0.2">
      <c r="N119" s="263" t="str">
        <f t="shared" si="0"/>
        <v>N</v>
      </c>
      <c r="O119" s="264">
        <v>0.104</v>
      </c>
      <c r="P119" s="265" t="e">
        <f t="shared" si="1"/>
        <v>#DIV/0!</v>
      </c>
      <c r="Q119" s="266">
        <f t="shared" si="2"/>
        <v>0</v>
      </c>
      <c r="AK119" s="255"/>
      <c r="AL119" s="256"/>
      <c r="AM119" s="257"/>
      <c r="AN119" s="258"/>
    </row>
    <row r="120" spans="14:40" x14ac:dyDescent="0.2">
      <c r="N120" s="263" t="str">
        <f t="shared" si="0"/>
        <v>N</v>
      </c>
      <c r="O120" s="264">
        <v>0.105</v>
      </c>
      <c r="P120" s="265" t="e">
        <f t="shared" si="1"/>
        <v>#DIV/0!</v>
      </c>
      <c r="Q120" s="266">
        <f t="shared" si="2"/>
        <v>0</v>
      </c>
      <c r="AK120" s="255"/>
      <c r="AL120" s="256"/>
      <c r="AM120" s="257"/>
      <c r="AN120" s="258"/>
    </row>
    <row r="121" spans="14:40" x14ac:dyDescent="0.2">
      <c r="N121" s="263" t="str">
        <f t="shared" si="0"/>
        <v>N</v>
      </c>
      <c r="O121" s="264">
        <v>0.106</v>
      </c>
      <c r="P121" s="265" t="e">
        <f t="shared" si="1"/>
        <v>#DIV/0!</v>
      </c>
      <c r="Q121" s="266">
        <f t="shared" si="2"/>
        <v>0</v>
      </c>
      <c r="AK121" s="255"/>
      <c r="AL121" s="256"/>
      <c r="AM121" s="257"/>
      <c r="AN121" s="258"/>
    </row>
    <row r="122" spans="14:40" x14ac:dyDescent="0.2">
      <c r="N122" s="263" t="str">
        <f t="shared" si="0"/>
        <v>N</v>
      </c>
      <c r="O122" s="264">
        <v>0.107</v>
      </c>
      <c r="P122" s="265" t="e">
        <f t="shared" si="1"/>
        <v>#DIV/0!</v>
      </c>
      <c r="Q122" s="266">
        <f t="shared" si="2"/>
        <v>0</v>
      </c>
      <c r="AK122" s="255"/>
      <c r="AL122" s="256"/>
      <c r="AM122" s="257"/>
      <c r="AN122" s="258"/>
    </row>
    <row r="123" spans="14:40" x14ac:dyDescent="0.2">
      <c r="N123" s="263" t="str">
        <f t="shared" si="0"/>
        <v>N</v>
      </c>
      <c r="O123" s="264">
        <v>0.108</v>
      </c>
      <c r="P123" s="265" t="e">
        <f t="shared" si="1"/>
        <v>#DIV/0!</v>
      </c>
      <c r="Q123" s="266">
        <f t="shared" si="2"/>
        <v>0</v>
      </c>
      <c r="AK123" s="255"/>
      <c r="AL123" s="256"/>
      <c r="AM123" s="257"/>
      <c r="AN123" s="258"/>
    </row>
    <row r="124" spans="14:40" x14ac:dyDescent="0.2">
      <c r="N124" s="263" t="str">
        <f t="shared" si="0"/>
        <v>N</v>
      </c>
      <c r="O124" s="264">
        <v>0.109</v>
      </c>
      <c r="P124" s="265" t="e">
        <f t="shared" si="1"/>
        <v>#DIV/0!</v>
      </c>
      <c r="Q124" s="266">
        <f t="shared" si="2"/>
        <v>0</v>
      </c>
      <c r="AK124" s="255"/>
      <c r="AL124" s="256"/>
      <c r="AM124" s="257"/>
      <c r="AN124" s="258"/>
    </row>
    <row r="125" spans="14:40" x14ac:dyDescent="0.2">
      <c r="N125" s="263" t="str">
        <f t="shared" si="0"/>
        <v>N</v>
      </c>
      <c r="O125" s="264">
        <v>0.11</v>
      </c>
      <c r="P125" s="265" t="e">
        <f t="shared" si="1"/>
        <v>#DIV/0!</v>
      </c>
      <c r="Q125" s="266">
        <f t="shared" si="2"/>
        <v>0</v>
      </c>
      <c r="AK125" s="255"/>
      <c r="AL125" s="256"/>
      <c r="AM125" s="257"/>
      <c r="AN125" s="258"/>
    </row>
    <row r="126" spans="14:40" x14ac:dyDescent="0.2">
      <c r="N126" s="263" t="str">
        <f t="shared" si="0"/>
        <v>N</v>
      </c>
      <c r="O126" s="264">
        <v>0.111</v>
      </c>
      <c r="P126" s="265" t="e">
        <f t="shared" si="1"/>
        <v>#DIV/0!</v>
      </c>
      <c r="Q126" s="266">
        <f t="shared" si="2"/>
        <v>0</v>
      </c>
      <c r="AK126" s="255"/>
      <c r="AL126" s="256"/>
      <c r="AM126" s="257"/>
      <c r="AN126" s="258"/>
    </row>
    <row r="127" spans="14:40" x14ac:dyDescent="0.2">
      <c r="N127" s="263" t="str">
        <f t="shared" si="0"/>
        <v>N</v>
      </c>
      <c r="O127" s="264">
        <v>0.112</v>
      </c>
      <c r="P127" s="265" t="e">
        <f t="shared" si="1"/>
        <v>#DIV/0!</v>
      </c>
      <c r="Q127" s="266">
        <f t="shared" si="2"/>
        <v>0</v>
      </c>
      <c r="AK127" s="255"/>
      <c r="AL127" s="256"/>
      <c r="AM127" s="257"/>
      <c r="AN127" s="258"/>
    </row>
    <row r="128" spans="14:40" x14ac:dyDescent="0.2">
      <c r="N128" s="263" t="str">
        <f t="shared" ref="N128:N191" si="4">IF(Q128&lt;=0.46,"N","Y")</f>
        <v>N</v>
      </c>
      <c r="O128" s="264">
        <v>0.113</v>
      </c>
      <c r="P128" s="265" t="e">
        <f t="shared" ref="P128:P191" si="5">($AB$83*(1+O128/12)*(1/(1+O128/12)-1))/((1/(1+O128/12))^($AH$76*12)-1)</f>
        <v>#DIV/0!</v>
      </c>
      <c r="Q128" s="266">
        <f t="shared" ref="Q128:Q191" si="6">IFERROR(IF($AB$95&gt;0,(P128+$AB$100)/($AB$101+$AB$96-$AB$97),0),2)</f>
        <v>0</v>
      </c>
      <c r="AK128" s="255"/>
      <c r="AL128" s="256"/>
      <c r="AM128" s="257"/>
      <c r="AN128" s="258"/>
    </row>
    <row r="129" spans="14:40" x14ac:dyDescent="0.2">
      <c r="N129" s="263" t="str">
        <f t="shared" si="4"/>
        <v>N</v>
      </c>
      <c r="O129" s="264">
        <v>0.114</v>
      </c>
      <c r="P129" s="265" t="e">
        <f t="shared" si="5"/>
        <v>#DIV/0!</v>
      </c>
      <c r="Q129" s="266">
        <f t="shared" si="6"/>
        <v>0</v>
      </c>
      <c r="AK129" s="255"/>
      <c r="AL129" s="256"/>
      <c r="AM129" s="257"/>
      <c r="AN129" s="258"/>
    </row>
    <row r="130" spans="14:40" x14ac:dyDescent="0.2">
      <c r="N130" s="263" t="str">
        <f t="shared" si="4"/>
        <v>N</v>
      </c>
      <c r="O130" s="264">
        <v>0.115</v>
      </c>
      <c r="P130" s="265" t="e">
        <f t="shared" si="5"/>
        <v>#DIV/0!</v>
      </c>
      <c r="Q130" s="266">
        <f t="shared" si="6"/>
        <v>0</v>
      </c>
      <c r="AK130" s="255"/>
      <c r="AL130" s="256"/>
      <c r="AM130" s="257"/>
      <c r="AN130" s="258"/>
    </row>
    <row r="131" spans="14:40" x14ac:dyDescent="0.2">
      <c r="N131" s="263" t="str">
        <f t="shared" si="4"/>
        <v>N</v>
      </c>
      <c r="O131" s="264">
        <v>0.11600000000000001</v>
      </c>
      <c r="P131" s="265" t="e">
        <f t="shared" si="5"/>
        <v>#DIV/0!</v>
      </c>
      <c r="Q131" s="266">
        <f t="shared" si="6"/>
        <v>0</v>
      </c>
      <c r="AK131" s="255"/>
      <c r="AL131" s="256"/>
      <c r="AM131" s="257"/>
      <c r="AN131" s="258"/>
    </row>
    <row r="132" spans="14:40" x14ac:dyDescent="0.2">
      <c r="N132" s="263" t="str">
        <f t="shared" si="4"/>
        <v>N</v>
      </c>
      <c r="O132" s="264">
        <v>0.11700000000000001</v>
      </c>
      <c r="P132" s="265" t="e">
        <f t="shared" si="5"/>
        <v>#DIV/0!</v>
      </c>
      <c r="Q132" s="266">
        <f t="shared" si="6"/>
        <v>0</v>
      </c>
      <c r="AK132" s="255"/>
      <c r="AL132" s="256"/>
      <c r="AM132" s="257"/>
      <c r="AN132" s="258"/>
    </row>
    <row r="133" spans="14:40" x14ac:dyDescent="0.2">
      <c r="N133" s="263" t="str">
        <f t="shared" si="4"/>
        <v>N</v>
      </c>
      <c r="O133" s="264">
        <v>0.11799999999999999</v>
      </c>
      <c r="P133" s="265" t="e">
        <f t="shared" si="5"/>
        <v>#DIV/0!</v>
      </c>
      <c r="Q133" s="266">
        <f t="shared" si="6"/>
        <v>0</v>
      </c>
      <c r="AK133" s="255"/>
      <c r="AL133" s="256"/>
      <c r="AM133" s="257"/>
      <c r="AN133" s="258"/>
    </row>
    <row r="134" spans="14:40" x14ac:dyDescent="0.2">
      <c r="N134" s="263" t="str">
        <f t="shared" si="4"/>
        <v>N</v>
      </c>
      <c r="O134" s="264">
        <v>0.11899999999999999</v>
      </c>
      <c r="P134" s="265" t="e">
        <f t="shared" si="5"/>
        <v>#DIV/0!</v>
      </c>
      <c r="Q134" s="266">
        <f t="shared" si="6"/>
        <v>0</v>
      </c>
      <c r="AK134" s="255"/>
      <c r="AL134" s="256"/>
      <c r="AM134" s="257"/>
      <c r="AN134" s="258"/>
    </row>
    <row r="135" spans="14:40" x14ac:dyDescent="0.2">
      <c r="N135" s="263" t="str">
        <f t="shared" si="4"/>
        <v>N</v>
      </c>
      <c r="O135" s="264">
        <v>0.12</v>
      </c>
      <c r="P135" s="265" t="e">
        <f t="shared" si="5"/>
        <v>#DIV/0!</v>
      </c>
      <c r="Q135" s="266">
        <f t="shared" si="6"/>
        <v>0</v>
      </c>
      <c r="AK135" s="255"/>
      <c r="AL135" s="256"/>
      <c r="AM135" s="257"/>
      <c r="AN135" s="258"/>
    </row>
    <row r="136" spans="14:40" x14ac:dyDescent="0.2">
      <c r="N136" s="263" t="str">
        <f t="shared" si="4"/>
        <v>N</v>
      </c>
      <c r="O136" s="264">
        <v>0.121</v>
      </c>
      <c r="P136" s="265" t="e">
        <f t="shared" si="5"/>
        <v>#DIV/0!</v>
      </c>
      <c r="Q136" s="266">
        <f t="shared" si="6"/>
        <v>0</v>
      </c>
      <c r="AK136" s="255"/>
      <c r="AL136" s="256"/>
      <c r="AM136" s="257"/>
      <c r="AN136" s="258"/>
    </row>
    <row r="137" spans="14:40" x14ac:dyDescent="0.2">
      <c r="N137" s="263" t="str">
        <f t="shared" si="4"/>
        <v>N</v>
      </c>
      <c r="O137" s="264">
        <v>0.122</v>
      </c>
      <c r="P137" s="265" t="e">
        <f t="shared" si="5"/>
        <v>#DIV/0!</v>
      </c>
      <c r="Q137" s="266">
        <f t="shared" si="6"/>
        <v>0</v>
      </c>
      <c r="AK137" s="255"/>
      <c r="AL137" s="256"/>
      <c r="AM137" s="257"/>
      <c r="AN137" s="258"/>
    </row>
    <row r="138" spans="14:40" x14ac:dyDescent="0.2">
      <c r="N138" s="263" t="str">
        <f t="shared" si="4"/>
        <v>N</v>
      </c>
      <c r="O138" s="264">
        <v>0.123</v>
      </c>
      <c r="P138" s="265" t="e">
        <f t="shared" si="5"/>
        <v>#DIV/0!</v>
      </c>
      <c r="Q138" s="266">
        <f t="shared" si="6"/>
        <v>0</v>
      </c>
      <c r="AK138" s="255"/>
      <c r="AL138" s="256"/>
      <c r="AM138" s="257"/>
      <c r="AN138" s="258"/>
    </row>
    <row r="139" spans="14:40" x14ac:dyDescent="0.2">
      <c r="N139" s="263" t="str">
        <f t="shared" si="4"/>
        <v>N</v>
      </c>
      <c r="O139" s="264">
        <v>0.124</v>
      </c>
      <c r="P139" s="265" t="e">
        <f t="shared" si="5"/>
        <v>#DIV/0!</v>
      </c>
      <c r="Q139" s="266">
        <f t="shared" si="6"/>
        <v>0</v>
      </c>
      <c r="AK139" s="255"/>
      <c r="AL139" s="256"/>
      <c r="AM139" s="257"/>
      <c r="AN139" s="258"/>
    </row>
    <row r="140" spans="14:40" x14ac:dyDescent="0.2">
      <c r="N140" s="263" t="str">
        <f t="shared" si="4"/>
        <v>N</v>
      </c>
      <c r="O140" s="264">
        <v>0.125</v>
      </c>
      <c r="P140" s="265" t="e">
        <f t="shared" si="5"/>
        <v>#DIV/0!</v>
      </c>
      <c r="Q140" s="266">
        <f t="shared" si="6"/>
        <v>0</v>
      </c>
      <c r="AK140" s="255"/>
      <c r="AL140" s="256"/>
      <c r="AM140" s="257"/>
      <c r="AN140" s="258"/>
    </row>
    <row r="141" spans="14:40" x14ac:dyDescent="0.2">
      <c r="N141" s="263" t="str">
        <f t="shared" si="4"/>
        <v>N</v>
      </c>
      <c r="O141" s="264">
        <v>0.126</v>
      </c>
      <c r="P141" s="265" t="e">
        <f t="shared" si="5"/>
        <v>#DIV/0!</v>
      </c>
      <c r="Q141" s="266">
        <f t="shared" si="6"/>
        <v>0</v>
      </c>
      <c r="AK141" s="255"/>
      <c r="AL141" s="256"/>
      <c r="AM141" s="257"/>
      <c r="AN141" s="258"/>
    </row>
    <row r="142" spans="14:40" x14ac:dyDescent="0.2">
      <c r="N142" s="263" t="str">
        <f t="shared" si="4"/>
        <v>N</v>
      </c>
      <c r="O142" s="264">
        <v>0.127</v>
      </c>
      <c r="P142" s="265" t="e">
        <f t="shared" si="5"/>
        <v>#DIV/0!</v>
      </c>
      <c r="Q142" s="266">
        <f t="shared" si="6"/>
        <v>0</v>
      </c>
      <c r="AK142" s="255"/>
      <c r="AL142" s="256"/>
      <c r="AM142" s="257"/>
      <c r="AN142" s="258"/>
    </row>
    <row r="143" spans="14:40" x14ac:dyDescent="0.2">
      <c r="N143" s="263" t="str">
        <f t="shared" si="4"/>
        <v>N</v>
      </c>
      <c r="O143" s="264">
        <v>0.128</v>
      </c>
      <c r="P143" s="265" t="e">
        <f t="shared" si="5"/>
        <v>#DIV/0!</v>
      </c>
      <c r="Q143" s="266">
        <f t="shared" si="6"/>
        <v>0</v>
      </c>
      <c r="AK143" s="255"/>
      <c r="AL143" s="256"/>
      <c r="AM143" s="257"/>
      <c r="AN143" s="258"/>
    </row>
    <row r="144" spans="14:40" x14ac:dyDescent="0.2">
      <c r="N144" s="263" t="str">
        <f t="shared" si="4"/>
        <v>N</v>
      </c>
      <c r="O144" s="264">
        <v>0.129</v>
      </c>
      <c r="P144" s="265" t="e">
        <f t="shared" si="5"/>
        <v>#DIV/0!</v>
      </c>
      <c r="Q144" s="266">
        <f t="shared" si="6"/>
        <v>0</v>
      </c>
      <c r="AK144" s="255"/>
      <c r="AL144" s="256"/>
      <c r="AM144" s="257"/>
      <c r="AN144" s="258"/>
    </row>
    <row r="145" spans="14:40" x14ac:dyDescent="0.2">
      <c r="N145" s="263" t="str">
        <f t="shared" si="4"/>
        <v>N</v>
      </c>
      <c r="O145" s="264">
        <v>0.13</v>
      </c>
      <c r="P145" s="265" t="e">
        <f t="shared" si="5"/>
        <v>#DIV/0!</v>
      </c>
      <c r="Q145" s="266">
        <f t="shared" si="6"/>
        <v>0</v>
      </c>
      <c r="AK145" s="255"/>
      <c r="AL145" s="256"/>
      <c r="AM145" s="257"/>
      <c r="AN145" s="258"/>
    </row>
    <row r="146" spans="14:40" x14ac:dyDescent="0.2">
      <c r="N146" s="263" t="str">
        <f t="shared" si="4"/>
        <v>N</v>
      </c>
      <c r="O146" s="264">
        <v>0.13100000000000001</v>
      </c>
      <c r="P146" s="265" t="e">
        <f t="shared" si="5"/>
        <v>#DIV/0!</v>
      </c>
      <c r="Q146" s="266">
        <f t="shared" si="6"/>
        <v>0</v>
      </c>
      <c r="AK146" s="255"/>
      <c r="AL146" s="256"/>
      <c r="AM146" s="257"/>
      <c r="AN146" s="258"/>
    </row>
    <row r="147" spans="14:40" x14ac:dyDescent="0.2">
      <c r="N147" s="263" t="str">
        <f t="shared" si="4"/>
        <v>N</v>
      </c>
      <c r="O147" s="264">
        <v>0.13200000000000001</v>
      </c>
      <c r="P147" s="265" t="e">
        <f t="shared" si="5"/>
        <v>#DIV/0!</v>
      </c>
      <c r="Q147" s="266">
        <f t="shared" si="6"/>
        <v>0</v>
      </c>
      <c r="AK147" s="255"/>
      <c r="AL147" s="256"/>
      <c r="AM147" s="257"/>
      <c r="AN147" s="258"/>
    </row>
    <row r="148" spans="14:40" x14ac:dyDescent="0.2">
      <c r="N148" s="263" t="str">
        <f t="shared" si="4"/>
        <v>N</v>
      </c>
      <c r="O148" s="264">
        <v>0.13300000000000001</v>
      </c>
      <c r="P148" s="265" t="e">
        <f t="shared" si="5"/>
        <v>#DIV/0!</v>
      </c>
      <c r="Q148" s="266">
        <f t="shared" si="6"/>
        <v>0</v>
      </c>
      <c r="AK148" s="255"/>
      <c r="AL148" s="256"/>
      <c r="AM148" s="257"/>
      <c r="AN148" s="258"/>
    </row>
    <row r="149" spans="14:40" x14ac:dyDescent="0.2">
      <c r="N149" s="263" t="str">
        <f t="shared" si="4"/>
        <v>N</v>
      </c>
      <c r="O149" s="264">
        <v>0.13400000000000001</v>
      </c>
      <c r="P149" s="265" t="e">
        <f t="shared" si="5"/>
        <v>#DIV/0!</v>
      </c>
      <c r="Q149" s="266">
        <f t="shared" si="6"/>
        <v>0</v>
      </c>
      <c r="AK149" s="255"/>
      <c r="AL149" s="256"/>
      <c r="AM149" s="257"/>
      <c r="AN149" s="258"/>
    </row>
    <row r="150" spans="14:40" x14ac:dyDescent="0.2">
      <c r="N150" s="263" t="str">
        <f t="shared" si="4"/>
        <v>N</v>
      </c>
      <c r="O150" s="264">
        <v>0.13500000000000001</v>
      </c>
      <c r="P150" s="265" t="e">
        <f t="shared" si="5"/>
        <v>#DIV/0!</v>
      </c>
      <c r="Q150" s="266">
        <f t="shared" si="6"/>
        <v>0</v>
      </c>
      <c r="AK150" s="255"/>
      <c r="AL150" s="256"/>
      <c r="AM150" s="257"/>
      <c r="AN150" s="258"/>
    </row>
    <row r="151" spans="14:40" x14ac:dyDescent="0.2">
      <c r="N151" s="263" t="str">
        <f t="shared" si="4"/>
        <v>N</v>
      </c>
      <c r="O151" s="264">
        <v>0.13600000000000001</v>
      </c>
      <c r="P151" s="265" t="e">
        <f t="shared" si="5"/>
        <v>#DIV/0!</v>
      </c>
      <c r="Q151" s="266">
        <f t="shared" si="6"/>
        <v>0</v>
      </c>
      <c r="AK151" s="255"/>
      <c r="AL151" s="256"/>
      <c r="AM151" s="257"/>
      <c r="AN151" s="258"/>
    </row>
    <row r="152" spans="14:40" x14ac:dyDescent="0.2">
      <c r="N152" s="263" t="str">
        <f t="shared" si="4"/>
        <v>N</v>
      </c>
      <c r="O152" s="264">
        <v>0.13700000000000001</v>
      </c>
      <c r="P152" s="265" t="e">
        <f t="shared" si="5"/>
        <v>#DIV/0!</v>
      </c>
      <c r="Q152" s="266">
        <f t="shared" si="6"/>
        <v>0</v>
      </c>
      <c r="AK152" s="255"/>
      <c r="AL152" s="256"/>
      <c r="AM152" s="257"/>
      <c r="AN152" s="258"/>
    </row>
    <row r="153" spans="14:40" x14ac:dyDescent="0.2">
      <c r="N153" s="263" t="str">
        <f t="shared" si="4"/>
        <v>N</v>
      </c>
      <c r="O153" s="264">
        <v>0.13800000000000001</v>
      </c>
      <c r="P153" s="265" t="e">
        <f t="shared" si="5"/>
        <v>#DIV/0!</v>
      </c>
      <c r="Q153" s="266">
        <f t="shared" si="6"/>
        <v>0</v>
      </c>
      <c r="AK153" s="255"/>
      <c r="AL153" s="256"/>
      <c r="AM153" s="257"/>
      <c r="AN153" s="258"/>
    </row>
    <row r="154" spans="14:40" x14ac:dyDescent="0.2">
      <c r="N154" s="263" t="str">
        <f t="shared" si="4"/>
        <v>N</v>
      </c>
      <c r="O154" s="264">
        <v>0.13900000000000001</v>
      </c>
      <c r="P154" s="265" t="e">
        <f t="shared" si="5"/>
        <v>#DIV/0!</v>
      </c>
      <c r="Q154" s="266">
        <f t="shared" si="6"/>
        <v>0</v>
      </c>
      <c r="AK154" s="255"/>
      <c r="AL154" s="256"/>
      <c r="AM154" s="257"/>
      <c r="AN154" s="258"/>
    </row>
    <row r="155" spans="14:40" x14ac:dyDescent="0.2">
      <c r="N155" s="263" t="str">
        <f t="shared" si="4"/>
        <v>N</v>
      </c>
      <c r="O155" s="264">
        <v>0.14000000000000001</v>
      </c>
      <c r="P155" s="265" t="e">
        <f t="shared" si="5"/>
        <v>#DIV/0!</v>
      </c>
      <c r="Q155" s="266">
        <f t="shared" si="6"/>
        <v>0</v>
      </c>
      <c r="AK155" s="255"/>
      <c r="AL155" s="256"/>
      <c r="AM155" s="257"/>
      <c r="AN155" s="258"/>
    </row>
    <row r="156" spans="14:40" x14ac:dyDescent="0.2">
      <c r="N156" s="263" t="str">
        <f t="shared" si="4"/>
        <v>N</v>
      </c>
      <c r="O156" s="264">
        <v>0.14099999999999999</v>
      </c>
      <c r="P156" s="265" t="e">
        <f t="shared" si="5"/>
        <v>#DIV/0!</v>
      </c>
      <c r="Q156" s="266">
        <f t="shared" si="6"/>
        <v>0</v>
      </c>
      <c r="AK156" s="255"/>
      <c r="AL156" s="256"/>
      <c r="AM156" s="257"/>
      <c r="AN156" s="258"/>
    </row>
    <row r="157" spans="14:40" x14ac:dyDescent="0.2">
      <c r="N157" s="263" t="str">
        <f t="shared" si="4"/>
        <v>N</v>
      </c>
      <c r="O157" s="264">
        <v>0.14199999999999999</v>
      </c>
      <c r="P157" s="265" t="e">
        <f t="shared" si="5"/>
        <v>#DIV/0!</v>
      </c>
      <c r="Q157" s="266">
        <f t="shared" si="6"/>
        <v>0</v>
      </c>
      <c r="AK157" s="255"/>
      <c r="AL157" s="256"/>
      <c r="AM157" s="257"/>
      <c r="AN157" s="258"/>
    </row>
    <row r="158" spans="14:40" x14ac:dyDescent="0.2">
      <c r="N158" s="263" t="str">
        <f t="shared" si="4"/>
        <v>N</v>
      </c>
      <c r="O158" s="264">
        <v>0.14299999999999999</v>
      </c>
      <c r="P158" s="265" t="e">
        <f t="shared" si="5"/>
        <v>#DIV/0!</v>
      </c>
      <c r="Q158" s="266">
        <f t="shared" si="6"/>
        <v>0</v>
      </c>
      <c r="AK158" s="255"/>
      <c r="AL158" s="256"/>
      <c r="AM158" s="257"/>
      <c r="AN158" s="258"/>
    </row>
    <row r="159" spans="14:40" x14ac:dyDescent="0.2">
      <c r="N159" s="263" t="str">
        <f t="shared" si="4"/>
        <v>N</v>
      </c>
      <c r="O159" s="264">
        <v>0.14399999999999999</v>
      </c>
      <c r="P159" s="265" t="e">
        <f t="shared" si="5"/>
        <v>#DIV/0!</v>
      </c>
      <c r="Q159" s="266">
        <f t="shared" si="6"/>
        <v>0</v>
      </c>
      <c r="AK159" s="255"/>
      <c r="AL159" s="256"/>
      <c r="AM159" s="257"/>
      <c r="AN159" s="258"/>
    </row>
    <row r="160" spans="14:40" x14ac:dyDescent="0.2">
      <c r="N160" s="263" t="str">
        <f t="shared" si="4"/>
        <v>N</v>
      </c>
      <c r="O160" s="264">
        <v>0.14499999999999999</v>
      </c>
      <c r="P160" s="265" t="e">
        <f t="shared" si="5"/>
        <v>#DIV/0!</v>
      </c>
      <c r="Q160" s="266">
        <f t="shared" si="6"/>
        <v>0</v>
      </c>
      <c r="AK160" s="255"/>
      <c r="AL160" s="256"/>
      <c r="AM160" s="257"/>
      <c r="AN160" s="258"/>
    </row>
    <row r="161" spans="14:40" x14ac:dyDescent="0.2">
      <c r="N161" s="263" t="str">
        <f t="shared" si="4"/>
        <v>N</v>
      </c>
      <c r="O161" s="264">
        <v>0.14599999999999999</v>
      </c>
      <c r="P161" s="265" t="e">
        <f t="shared" si="5"/>
        <v>#DIV/0!</v>
      </c>
      <c r="Q161" s="266">
        <f t="shared" si="6"/>
        <v>0</v>
      </c>
      <c r="AK161" s="255"/>
      <c r="AL161" s="256"/>
      <c r="AM161" s="257"/>
      <c r="AN161" s="258"/>
    </row>
    <row r="162" spans="14:40" x14ac:dyDescent="0.2">
      <c r="N162" s="263" t="str">
        <f t="shared" si="4"/>
        <v>N</v>
      </c>
      <c r="O162" s="264">
        <v>0.14699999999999999</v>
      </c>
      <c r="P162" s="265" t="e">
        <f t="shared" si="5"/>
        <v>#DIV/0!</v>
      </c>
      <c r="Q162" s="266">
        <f t="shared" si="6"/>
        <v>0</v>
      </c>
      <c r="AK162" s="255"/>
      <c r="AL162" s="256"/>
      <c r="AM162" s="257"/>
      <c r="AN162" s="258"/>
    </row>
    <row r="163" spans="14:40" x14ac:dyDescent="0.2">
      <c r="N163" s="263" t="str">
        <f t="shared" si="4"/>
        <v>N</v>
      </c>
      <c r="O163" s="264">
        <v>0.14799999999999999</v>
      </c>
      <c r="P163" s="265" t="e">
        <f t="shared" si="5"/>
        <v>#DIV/0!</v>
      </c>
      <c r="Q163" s="266">
        <f t="shared" si="6"/>
        <v>0</v>
      </c>
      <c r="AK163" s="255"/>
      <c r="AL163" s="256"/>
      <c r="AM163" s="257"/>
      <c r="AN163" s="258"/>
    </row>
    <row r="164" spans="14:40" x14ac:dyDescent="0.2">
      <c r="N164" s="263" t="str">
        <f t="shared" si="4"/>
        <v>N</v>
      </c>
      <c r="O164" s="264">
        <v>0.14899999999999999</v>
      </c>
      <c r="P164" s="265" t="e">
        <f t="shared" si="5"/>
        <v>#DIV/0!</v>
      </c>
      <c r="Q164" s="266">
        <f t="shared" si="6"/>
        <v>0</v>
      </c>
      <c r="AK164" s="255"/>
      <c r="AL164" s="256"/>
      <c r="AM164" s="257"/>
      <c r="AN164" s="258"/>
    </row>
    <row r="165" spans="14:40" x14ac:dyDescent="0.2">
      <c r="N165" s="263" t="str">
        <f t="shared" si="4"/>
        <v>N</v>
      </c>
      <c r="O165" s="264">
        <v>0.15</v>
      </c>
      <c r="P165" s="265" t="e">
        <f t="shared" si="5"/>
        <v>#DIV/0!</v>
      </c>
      <c r="Q165" s="266">
        <f t="shared" si="6"/>
        <v>0</v>
      </c>
      <c r="AK165" s="255"/>
      <c r="AL165" s="256"/>
      <c r="AM165" s="257"/>
      <c r="AN165" s="258"/>
    </row>
    <row r="166" spans="14:40" x14ac:dyDescent="0.2">
      <c r="N166" s="263" t="str">
        <f t="shared" si="4"/>
        <v>N</v>
      </c>
      <c r="O166" s="264">
        <v>0.151</v>
      </c>
      <c r="P166" s="265" t="e">
        <f t="shared" si="5"/>
        <v>#DIV/0!</v>
      </c>
      <c r="Q166" s="266">
        <f t="shared" si="6"/>
        <v>0</v>
      </c>
      <c r="AK166" s="255"/>
      <c r="AL166" s="256"/>
      <c r="AM166" s="257"/>
      <c r="AN166" s="258"/>
    </row>
    <row r="167" spans="14:40" x14ac:dyDescent="0.2">
      <c r="N167" s="263" t="str">
        <f t="shared" si="4"/>
        <v>N</v>
      </c>
      <c r="O167" s="264">
        <v>0.152</v>
      </c>
      <c r="P167" s="265" t="e">
        <f t="shared" si="5"/>
        <v>#DIV/0!</v>
      </c>
      <c r="Q167" s="266">
        <f t="shared" si="6"/>
        <v>0</v>
      </c>
      <c r="AK167" s="255"/>
      <c r="AL167" s="256"/>
      <c r="AM167" s="257"/>
      <c r="AN167" s="258"/>
    </row>
    <row r="168" spans="14:40" x14ac:dyDescent="0.2">
      <c r="N168" s="263" t="str">
        <f t="shared" si="4"/>
        <v>N</v>
      </c>
      <c r="O168" s="264">
        <v>0.153</v>
      </c>
      <c r="P168" s="265" t="e">
        <f t="shared" si="5"/>
        <v>#DIV/0!</v>
      </c>
      <c r="Q168" s="266">
        <f t="shared" si="6"/>
        <v>0</v>
      </c>
      <c r="AK168" s="255"/>
      <c r="AL168" s="256"/>
      <c r="AM168" s="257"/>
      <c r="AN168" s="258"/>
    </row>
    <row r="169" spans="14:40" x14ac:dyDescent="0.2">
      <c r="N169" s="263" t="str">
        <f t="shared" si="4"/>
        <v>N</v>
      </c>
      <c r="O169" s="264">
        <v>0.154</v>
      </c>
      <c r="P169" s="265" t="e">
        <f t="shared" si="5"/>
        <v>#DIV/0!</v>
      </c>
      <c r="Q169" s="266">
        <f t="shared" si="6"/>
        <v>0</v>
      </c>
      <c r="AK169" s="255"/>
      <c r="AL169" s="256"/>
      <c r="AM169" s="257"/>
      <c r="AN169" s="258"/>
    </row>
    <row r="170" spans="14:40" x14ac:dyDescent="0.2">
      <c r="N170" s="263" t="str">
        <f t="shared" si="4"/>
        <v>N</v>
      </c>
      <c r="O170" s="264">
        <v>0.155</v>
      </c>
      <c r="P170" s="265" t="e">
        <f t="shared" si="5"/>
        <v>#DIV/0!</v>
      </c>
      <c r="Q170" s="266">
        <f t="shared" si="6"/>
        <v>0</v>
      </c>
      <c r="AK170" s="255"/>
      <c r="AL170" s="256"/>
      <c r="AM170" s="257"/>
      <c r="AN170" s="258"/>
    </row>
    <row r="171" spans="14:40" x14ac:dyDescent="0.2">
      <c r="N171" s="263" t="str">
        <f t="shared" si="4"/>
        <v>N</v>
      </c>
      <c r="O171" s="264">
        <v>0.156</v>
      </c>
      <c r="P171" s="265" t="e">
        <f t="shared" si="5"/>
        <v>#DIV/0!</v>
      </c>
      <c r="Q171" s="266">
        <f t="shared" si="6"/>
        <v>0</v>
      </c>
      <c r="AK171" s="255"/>
      <c r="AL171" s="256"/>
      <c r="AM171" s="257"/>
      <c r="AN171" s="258"/>
    </row>
    <row r="172" spans="14:40" x14ac:dyDescent="0.2">
      <c r="N172" s="263" t="str">
        <f t="shared" si="4"/>
        <v>N</v>
      </c>
      <c r="O172" s="264">
        <v>0.157</v>
      </c>
      <c r="P172" s="265" t="e">
        <f t="shared" si="5"/>
        <v>#DIV/0!</v>
      </c>
      <c r="Q172" s="266">
        <f t="shared" si="6"/>
        <v>0</v>
      </c>
      <c r="AK172" s="255"/>
      <c r="AL172" s="256"/>
      <c r="AM172" s="257"/>
      <c r="AN172" s="258"/>
    </row>
    <row r="173" spans="14:40" x14ac:dyDescent="0.2">
      <c r="N173" s="263" t="str">
        <f t="shared" si="4"/>
        <v>N</v>
      </c>
      <c r="O173" s="264">
        <v>0.158</v>
      </c>
      <c r="P173" s="265" t="e">
        <f t="shared" si="5"/>
        <v>#DIV/0!</v>
      </c>
      <c r="Q173" s="266">
        <f t="shared" si="6"/>
        <v>0</v>
      </c>
      <c r="AK173" s="255"/>
      <c r="AL173" s="256"/>
      <c r="AM173" s="257"/>
      <c r="AN173" s="258"/>
    </row>
    <row r="174" spans="14:40" x14ac:dyDescent="0.2">
      <c r="N174" s="263" t="str">
        <f t="shared" si="4"/>
        <v>N</v>
      </c>
      <c r="O174" s="264">
        <v>0.159</v>
      </c>
      <c r="P174" s="265" t="e">
        <f t="shared" si="5"/>
        <v>#DIV/0!</v>
      </c>
      <c r="Q174" s="266">
        <f t="shared" si="6"/>
        <v>0</v>
      </c>
      <c r="AK174" s="255"/>
      <c r="AL174" s="256"/>
      <c r="AM174" s="257"/>
      <c r="AN174" s="258"/>
    </row>
    <row r="175" spans="14:40" x14ac:dyDescent="0.2">
      <c r="N175" s="263" t="str">
        <f t="shared" si="4"/>
        <v>N</v>
      </c>
      <c r="O175" s="264">
        <v>0.16</v>
      </c>
      <c r="P175" s="265" t="e">
        <f t="shared" si="5"/>
        <v>#DIV/0!</v>
      </c>
      <c r="Q175" s="266">
        <f t="shared" si="6"/>
        <v>0</v>
      </c>
      <c r="AK175" s="255"/>
      <c r="AL175" s="256"/>
      <c r="AM175" s="257"/>
      <c r="AN175" s="258"/>
    </row>
    <row r="176" spans="14:40" x14ac:dyDescent="0.2">
      <c r="N176" s="263" t="str">
        <f t="shared" si="4"/>
        <v>N</v>
      </c>
      <c r="O176" s="264">
        <v>0.161</v>
      </c>
      <c r="P176" s="265" t="e">
        <f t="shared" si="5"/>
        <v>#DIV/0!</v>
      </c>
      <c r="Q176" s="266">
        <f t="shared" si="6"/>
        <v>0</v>
      </c>
      <c r="AK176" s="255"/>
      <c r="AL176" s="256"/>
      <c r="AM176" s="257"/>
      <c r="AN176" s="258"/>
    </row>
    <row r="177" spans="14:40" x14ac:dyDescent="0.2">
      <c r="N177" s="263" t="str">
        <f t="shared" si="4"/>
        <v>N</v>
      </c>
      <c r="O177" s="264">
        <v>0.16200000000000001</v>
      </c>
      <c r="P177" s="265" t="e">
        <f t="shared" si="5"/>
        <v>#DIV/0!</v>
      </c>
      <c r="Q177" s="266">
        <f t="shared" si="6"/>
        <v>0</v>
      </c>
      <c r="AK177" s="255"/>
      <c r="AL177" s="256"/>
      <c r="AM177" s="257"/>
      <c r="AN177" s="258"/>
    </row>
    <row r="178" spans="14:40" x14ac:dyDescent="0.2">
      <c r="N178" s="263" t="str">
        <f t="shared" si="4"/>
        <v>N</v>
      </c>
      <c r="O178" s="264">
        <v>0.16300000000000001</v>
      </c>
      <c r="P178" s="265" t="e">
        <f t="shared" si="5"/>
        <v>#DIV/0!</v>
      </c>
      <c r="Q178" s="266">
        <f t="shared" si="6"/>
        <v>0</v>
      </c>
      <c r="AK178" s="255"/>
      <c r="AL178" s="256"/>
      <c r="AM178" s="257"/>
      <c r="AN178" s="258"/>
    </row>
    <row r="179" spans="14:40" x14ac:dyDescent="0.2">
      <c r="N179" s="263" t="str">
        <f t="shared" si="4"/>
        <v>N</v>
      </c>
      <c r="O179" s="264">
        <v>0.16400000000000001</v>
      </c>
      <c r="P179" s="265" t="e">
        <f t="shared" si="5"/>
        <v>#DIV/0!</v>
      </c>
      <c r="Q179" s="266">
        <f t="shared" si="6"/>
        <v>0</v>
      </c>
      <c r="AK179" s="255"/>
      <c r="AL179" s="256"/>
      <c r="AM179" s="257"/>
      <c r="AN179" s="258"/>
    </row>
    <row r="180" spans="14:40" x14ac:dyDescent="0.2">
      <c r="N180" s="263" t="str">
        <f t="shared" si="4"/>
        <v>N</v>
      </c>
      <c r="O180" s="264">
        <v>0.16500000000000001</v>
      </c>
      <c r="P180" s="265" t="e">
        <f t="shared" si="5"/>
        <v>#DIV/0!</v>
      </c>
      <c r="Q180" s="266">
        <f t="shared" si="6"/>
        <v>0</v>
      </c>
      <c r="AK180" s="255"/>
      <c r="AL180" s="256"/>
      <c r="AM180" s="257"/>
      <c r="AN180" s="258"/>
    </row>
    <row r="181" spans="14:40" x14ac:dyDescent="0.2">
      <c r="N181" s="263" t="str">
        <f t="shared" si="4"/>
        <v>N</v>
      </c>
      <c r="O181" s="264">
        <v>0.16600000000000001</v>
      </c>
      <c r="P181" s="265" t="e">
        <f t="shared" si="5"/>
        <v>#DIV/0!</v>
      </c>
      <c r="Q181" s="266">
        <f t="shared" si="6"/>
        <v>0</v>
      </c>
      <c r="AK181" s="255"/>
      <c r="AL181" s="256"/>
      <c r="AM181" s="257"/>
      <c r="AN181" s="258"/>
    </row>
    <row r="182" spans="14:40" x14ac:dyDescent="0.2">
      <c r="N182" s="263" t="str">
        <f t="shared" si="4"/>
        <v>N</v>
      </c>
      <c r="O182" s="264">
        <v>0.16700000000000001</v>
      </c>
      <c r="P182" s="265" t="e">
        <f t="shared" si="5"/>
        <v>#DIV/0!</v>
      </c>
      <c r="Q182" s="266">
        <f t="shared" si="6"/>
        <v>0</v>
      </c>
      <c r="AK182" s="255"/>
      <c r="AL182" s="256"/>
      <c r="AM182" s="257"/>
      <c r="AN182" s="258"/>
    </row>
    <row r="183" spans="14:40" x14ac:dyDescent="0.2">
      <c r="N183" s="263" t="str">
        <f t="shared" si="4"/>
        <v>N</v>
      </c>
      <c r="O183" s="264">
        <v>0.16800000000000001</v>
      </c>
      <c r="P183" s="265" t="e">
        <f t="shared" si="5"/>
        <v>#DIV/0!</v>
      </c>
      <c r="Q183" s="266">
        <f t="shared" si="6"/>
        <v>0</v>
      </c>
      <c r="AK183" s="255"/>
      <c r="AL183" s="256"/>
      <c r="AM183" s="257"/>
      <c r="AN183" s="258"/>
    </row>
    <row r="184" spans="14:40" x14ac:dyDescent="0.2">
      <c r="N184" s="263" t="str">
        <f t="shared" si="4"/>
        <v>N</v>
      </c>
      <c r="O184" s="264">
        <v>0.16900000000000001</v>
      </c>
      <c r="P184" s="265" t="e">
        <f t="shared" si="5"/>
        <v>#DIV/0!</v>
      </c>
      <c r="Q184" s="266">
        <f t="shared" si="6"/>
        <v>0</v>
      </c>
      <c r="AK184" s="255"/>
      <c r="AL184" s="256"/>
      <c r="AM184" s="257"/>
      <c r="AN184" s="258"/>
    </row>
    <row r="185" spans="14:40" x14ac:dyDescent="0.2">
      <c r="N185" s="263" t="str">
        <f t="shared" si="4"/>
        <v>N</v>
      </c>
      <c r="O185" s="264">
        <v>0.17</v>
      </c>
      <c r="P185" s="265" t="e">
        <f t="shared" si="5"/>
        <v>#DIV/0!</v>
      </c>
      <c r="Q185" s="266">
        <f t="shared" si="6"/>
        <v>0</v>
      </c>
      <c r="AK185" s="255"/>
      <c r="AL185" s="256"/>
      <c r="AM185" s="257"/>
      <c r="AN185" s="258"/>
    </row>
    <row r="186" spans="14:40" x14ac:dyDescent="0.2">
      <c r="N186" s="263" t="str">
        <f t="shared" si="4"/>
        <v>N</v>
      </c>
      <c r="O186" s="264">
        <v>0.17100000000000001</v>
      </c>
      <c r="P186" s="265" t="e">
        <f t="shared" si="5"/>
        <v>#DIV/0!</v>
      </c>
      <c r="Q186" s="266">
        <f t="shared" si="6"/>
        <v>0</v>
      </c>
      <c r="AK186" s="255"/>
      <c r="AL186" s="256"/>
      <c r="AM186" s="257"/>
      <c r="AN186" s="258"/>
    </row>
    <row r="187" spans="14:40" x14ac:dyDescent="0.2">
      <c r="N187" s="263" t="str">
        <f t="shared" si="4"/>
        <v>N</v>
      </c>
      <c r="O187" s="264">
        <v>0.17199999999999999</v>
      </c>
      <c r="P187" s="265" t="e">
        <f t="shared" si="5"/>
        <v>#DIV/0!</v>
      </c>
      <c r="Q187" s="266">
        <f t="shared" si="6"/>
        <v>0</v>
      </c>
      <c r="AK187" s="255"/>
      <c r="AL187" s="256"/>
      <c r="AM187" s="257"/>
      <c r="AN187" s="258"/>
    </row>
    <row r="188" spans="14:40" x14ac:dyDescent="0.2">
      <c r="N188" s="263" t="str">
        <f t="shared" si="4"/>
        <v>N</v>
      </c>
      <c r="O188" s="264">
        <v>0.17299999999999999</v>
      </c>
      <c r="P188" s="265" t="e">
        <f t="shared" si="5"/>
        <v>#DIV/0!</v>
      </c>
      <c r="Q188" s="266">
        <f t="shared" si="6"/>
        <v>0</v>
      </c>
      <c r="AK188" s="255"/>
      <c r="AL188" s="256"/>
      <c r="AM188" s="257"/>
      <c r="AN188" s="258"/>
    </row>
    <row r="189" spans="14:40" x14ac:dyDescent="0.2">
      <c r="N189" s="263" t="str">
        <f t="shared" si="4"/>
        <v>N</v>
      </c>
      <c r="O189" s="264">
        <v>0.17399999999999999</v>
      </c>
      <c r="P189" s="265" t="e">
        <f t="shared" si="5"/>
        <v>#DIV/0!</v>
      </c>
      <c r="Q189" s="266">
        <f t="shared" si="6"/>
        <v>0</v>
      </c>
      <c r="AK189" s="255"/>
      <c r="AL189" s="256"/>
      <c r="AM189" s="257"/>
      <c r="AN189" s="258"/>
    </row>
    <row r="190" spans="14:40" x14ac:dyDescent="0.2">
      <c r="N190" s="263" t="str">
        <f t="shared" si="4"/>
        <v>N</v>
      </c>
      <c r="O190" s="264">
        <v>0.17499999999999999</v>
      </c>
      <c r="P190" s="265" t="e">
        <f t="shared" si="5"/>
        <v>#DIV/0!</v>
      </c>
      <c r="Q190" s="266">
        <f t="shared" si="6"/>
        <v>0</v>
      </c>
      <c r="AK190" s="255"/>
      <c r="AL190" s="256"/>
      <c r="AM190" s="257"/>
      <c r="AN190" s="258"/>
    </row>
    <row r="191" spans="14:40" x14ac:dyDescent="0.2">
      <c r="N191" s="263" t="str">
        <f t="shared" si="4"/>
        <v>N</v>
      </c>
      <c r="O191" s="264">
        <v>0.17599999999999999</v>
      </c>
      <c r="P191" s="265" t="e">
        <f t="shared" si="5"/>
        <v>#DIV/0!</v>
      </c>
      <c r="Q191" s="266">
        <f t="shared" si="6"/>
        <v>0</v>
      </c>
      <c r="AK191" s="255"/>
      <c r="AL191" s="256"/>
      <c r="AM191" s="257"/>
      <c r="AN191" s="258"/>
    </row>
    <row r="192" spans="14:40" x14ac:dyDescent="0.2">
      <c r="N192" s="263" t="str">
        <f t="shared" ref="N192:N255" si="7">IF(Q192&lt;=0.46,"N","Y")</f>
        <v>N</v>
      </c>
      <c r="O192" s="264">
        <v>0.17699999999999999</v>
      </c>
      <c r="P192" s="265" t="e">
        <f t="shared" ref="P192:P255" si="8">($AB$83*(1+O192/12)*(1/(1+O192/12)-1))/((1/(1+O192/12))^($AH$76*12)-1)</f>
        <v>#DIV/0!</v>
      </c>
      <c r="Q192" s="266">
        <f t="shared" ref="Q192:Q255" si="9">IFERROR(IF($AB$95&gt;0,(P192+$AB$100)/($AB$101+$AB$96-$AB$97),0),2)</f>
        <v>0</v>
      </c>
      <c r="AK192" s="255"/>
      <c r="AL192" s="256"/>
      <c r="AM192" s="257"/>
      <c r="AN192" s="258"/>
    </row>
    <row r="193" spans="14:40" x14ac:dyDescent="0.2">
      <c r="N193" s="263" t="str">
        <f t="shared" si="7"/>
        <v>N</v>
      </c>
      <c r="O193" s="264">
        <v>0.17799999999999999</v>
      </c>
      <c r="P193" s="265" t="e">
        <f t="shared" si="8"/>
        <v>#DIV/0!</v>
      </c>
      <c r="Q193" s="266">
        <f t="shared" si="9"/>
        <v>0</v>
      </c>
      <c r="AK193" s="255"/>
      <c r="AL193" s="256"/>
      <c r="AM193" s="257"/>
      <c r="AN193" s="258"/>
    </row>
    <row r="194" spans="14:40" x14ac:dyDescent="0.2">
      <c r="N194" s="263" t="str">
        <f t="shared" si="7"/>
        <v>N</v>
      </c>
      <c r="O194" s="264">
        <v>0.17899999999999999</v>
      </c>
      <c r="P194" s="265" t="e">
        <f t="shared" si="8"/>
        <v>#DIV/0!</v>
      </c>
      <c r="Q194" s="266">
        <f t="shared" si="9"/>
        <v>0</v>
      </c>
      <c r="AK194" s="255"/>
      <c r="AL194" s="256"/>
      <c r="AM194" s="257"/>
      <c r="AN194" s="258"/>
    </row>
    <row r="195" spans="14:40" x14ac:dyDescent="0.2">
      <c r="N195" s="263" t="str">
        <f t="shared" si="7"/>
        <v>N</v>
      </c>
      <c r="O195" s="264">
        <v>0.18</v>
      </c>
      <c r="P195" s="265" t="e">
        <f t="shared" si="8"/>
        <v>#DIV/0!</v>
      </c>
      <c r="Q195" s="266">
        <f t="shared" si="9"/>
        <v>0</v>
      </c>
      <c r="AK195" s="255"/>
      <c r="AL195" s="256"/>
      <c r="AM195" s="257"/>
      <c r="AN195" s="258"/>
    </row>
    <row r="196" spans="14:40" x14ac:dyDescent="0.2">
      <c r="N196" s="263" t="str">
        <f t="shared" si="7"/>
        <v>N</v>
      </c>
      <c r="O196" s="264">
        <v>0.18099999999999999</v>
      </c>
      <c r="P196" s="265" t="e">
        <f t="shared" si="8"/>
        <v>#DIV/0!</v>
      </c>
      <c r="Q196" s="266">
        <f t="shared" si="9"/>
        <v>0</v>
      </c>
      <c r="AK196" s="255"/>
      <c r="AL196" s="256"/>
      <c r="AM196" s="257"/>
      <c r="AN196" s="258"/>
    </row>
    <row r="197" spans="14:40" x14ac:dyDescent="0.2">
      <c r="N197" s="263" t="str">
        <f t="shared" si="7"/>
        <v>N</v>
      </c>
      <c r="O197" s="264">
        <v>0.182</v>
      </c>
      <c r="P197" s="265" t="e">
        <f t="shared" si="8"/>
        <v>#DIV/0!</v>
      </c>
      <c r="Q197" s="266">
        <f t="shared" si="9"/>
        <v>0</v>
      </c>
      <c r="AK197" s="255"/>
      <c r="AL197" s="256"/>
      <c r="AM197" s="257"/>
      <c r="AN197" s="258"/>
    </row>
    <row r="198" spans="14:40" x14ac:dyDescent="0.2">
      <c r="N198" s="263" t="str">
        <f t="shared" si="7"/>
        <v>N</v>
      </c>
      <c r="O198" s="264">
        <v>0.183</v>
      </c>
      <c r="P198" s="265" t="e">
        <f t="shared" si="8"/>
        <v>#DIV/0!</v>
      </c>
      <c r="Q198" s="266">
        <f t="shared" si="9"/>
        <v>0</v>
      </c>
      <c r="AK198" s="255"/>
      <c r="AL198" s="256"/>
      <c r="AM198" s="257"/>
      <c r="AN198" s="258"/>
    </row>
    <row r="199" spans="14:40" x14ac:dyDescent="0.2">
      <c r="N199" s="263" t="str">
        <f t="shared" si="7"/>
        <v>N</v>
      </c>
      <c r="O199" s="264">
        <v>0.184</v>
      </c>
      <c r="P199" s="265" t="e">
        <f t="shared" si="8"/>
        <v>#DIV/0!</v>
      </c>
      <c r="Q199" s="266">
        <f t="shared" si="9"/>
        <v>0</v>
      </c>
      <c r="AK199" s="255"/>
      <c r="AL199" s="256"/>
      <c r="AM199" s="257"/>
      <c r="AN199" s="258"/>
    </row>
    <row r="200" spans="14:40" x14ac:dyDescent="0.2">
      <c r="N200" s="263" t="str">
        <f t="shared" si="7"/>
        <v>N</v>
      </c>
      <c r="O200" s="264">
        <v>0.185</v>
      </c>
      <c r="P200" s="265" t="e">
        <f t="shared" si="8"/>
        <v>#DIV/0!</v>
      </c>
      <c r="Q200" s="266">
        <f t="shared" si="9"/>
        <v>0</v>
      </c>
      <c r="AK200" s="255"/>
      <c r="AL200" s="256"/>
      <c r="AM200" s="257"/>
      <c r="AN200" s="258"/>
    </row>
    <row r="201" spans="14:40" x14ac:dyDescent="0.2">
      <c r="N201" s="263" t="str">
        <f t="shared" si="7"/>
        <v>N</v>
      </c>
      <c r="O201" s="264">
        <v>0.186</v>
      </c>
      <c r="P201" s="265" t="e">
        <f t="shared" si="8"/>
        <v>#DIV/0!</v>
      </c>
      <c r="Q201" s="266">
        <f t="shared" si="9"/>
        <v>0</v>
      </c>
      <c r="AK201" s="255"/>
      <c r="AL201" s="256"/>
      <c r="AM201" s="257"/>
      <c r="AN201" s="258"/>
    </row>
    <row r="202" spans="14:40" x14ac:dyDescent="0.2">
      <c r="N202" s="263" t="str">
        <f t="shared" si="7"/>
        <v>N</v>
      </c>
      <c r="O202" s="264">
        <v>0.187</v>
      </c>
      <c r="P202" s="265" t="e">
        <f t="shared" si="8"/>
        <v>#DIV/0!</v>
      </c>
      <c r="Q202" s="266">
        <f t="shared" si="9"/>
        <v>0</v>
      </c>
      <c r="AK202" s="255"/>
      <c r="AL202" s="256"/>
      <c r="AM202" s="257"/>
      <c r="AN202" s="258"/>
    </row>
    <row r="203" spans="14:40" x14ac:dyDescent="0.2">
      <c r="N203" s="263" t="str">
        <f t="shared" si="7"/>
        <v>N</v>
      </c>
      <c r="O203" s="264">
        <v>0.188</v>
      </c>
      <c r="P203" s="265" t="e">
        <f t="shared" si="8"/>
        <v>#DIV/0!</v>
      </c>
      <c r="Q203" s="266">
        <f t="shared" si="9"/>
        <v>0</v>
      </c>
      <c r="AK203" s="255"/>
      <c r="AL203" s="256"/>
      <c r="AM203" s="257"/>
      <c r="AN203" s="258"/>
    </row>
    <row r="204" spans="14:40" x14ac:dyDescent="0.2">
      <c r="N204" s="263" t="str">
        <f t="shared" si="7"/>
        <v>N</v>
      </c>
      <c r="O204" s="264">
        <v>0.189</v>
      </c>
      <c r="P204" s="265" t="e">
        <f t="shared" si="8"/>
        <v>#DIV/0!</v>
      </c>
      <c r="Q204" s="266">
        <f t="shared" si="9"/>
        <v>0</v>
      </c>
      <c r="AK204" s="255"/>
      <c r="AL204" s="256"/>
      <c r="AM204" s="257"/>
      <c r="AN204" s="258"/>
    </row>
    <row r="205" spans="14:40" x14ac:dyDescent="0.2">
      <c r="N205" s="263" t="str">
        <f t="shared" si="7"/>
        <v>N</v>
      </c>
      <c r="O205" s="264">
        <v>0.19</v>
      </c>
      <c r="P205" s="265" t="e">
        <f t="shared" si="8"/>
        <v>#DIV/0!</v>
      </c>
      <c r="Q205" s="266">
        <f t="shared" si="9"/>
        <v>0</v>
      </c>
      <c r="AK205" s="255"/>
      <c r="AL205" s="256"/>
      <c r="AM205" s="257"/>
      <c r="AN205" s="258"/>
    </row>
    <row r="206" spans="14:40" x14ac:dyDescent="0.2">
      <c r="N206" s="263" t="str">
        <f t="shared" si="7"/>
        <v>N</v>
      </c>
      <c r="O206" s="264">
        <v>0.191</v>
      </c>
      <c r="P206" s="265" t="e">
        <f t="shared" si="8"/>
        <v>#DIV/0!</v>
      </c>
      <c r="Q206" s="266">
        <f t="shared" si="9"/>
        <v>0</v>
      </c>
      <c r="AK206" s="255"/>
      <c r="AL206" s="256"/>
      <c r="AM206" s="257"/>
      <c r="AN206" s="258"/>
    </row>
    <row r="207" spans="14:40" x14ac:dyDescent="0.2">
      <c r="N207" s="263" t="str">
        <f t="shared" si="7"/>
        <v>N</v>
      </c>
      <c r="O207" s="264">
        <v>0.192</v>
      </c>
      <c r="P207" s="265" t="e">
        <f t="shared" si="8"/>
        <v>#DIV/0!</v>
      </c>
      <c r="Q207" s="266">
        <f t="shared" si="9"/>
        <v>0</v>
      </c>
      <c r="AK207" s="255"/>
      <c r="AL207" s="256"/>
      <c r="AM207" s="257"/>
      <c r="AN207" s="258"/>
    </row>
    <row r="208" spans="14:40" x14ac:dyDescent="0.2">
      <c r="N208" s="263" t="str">
        <f t="shared" si="7"/>
        <v>N</v>
      </c>
      <c r="O208" s="264">
        <v>0.193</v>
      </c>
      <c r="P208" s="265" t="e">
        <f t="shared" si="8"/>
        <v>#DIV/0!</v>
      </c>
      <c r="Q208" s="266">
        <f t="shared" si="9"/>
        <v>0</v>
      </c>
      <c r="AK208" s="255"/>
      <c r="AL208" s="256"/>
      <c r="AM208" s="257"/>
      <c r="AN208" s="258"/>
    </row>
    <row r="209" spans="14:40" x14ac:dyDescent="0.2">
      <c r="N209" s="263" t="str">
        <f t="shared" si="7"/>
        <v>N</v>
      </c>
      <c r="O209" s="264">
        <v>0.19400000000000001</v>
      </c>
      <c r="P209" s="265" t="e">
        <f t="shared" si="8"/>
        <v>#DIV/0!</v>
      </c>
      <c r="Q209" s="266">
        <f t="shared" si="9"/>
        <v>0</v>
      </c>
      <c r="AK209" s="255"/>
      <c r="AL209" s="256"/>
      <c r="AM209" s="257"/>
      <c r="AN209" s="258"/>
    </row>
    <row r="210" spans="14:40" x14ac:dyDescent="0.2">
      <c r="N210" s="263" t="str">
        <f t="shared" si="7"/>
        <v>N</v>
      </c>
      <c r="O210" s="264">
        <v>0.19500000000000001</v>
      </c>
      <c r="P210" s="265" t="e">
        <f t="shared" si="8"/>
        <v>#DIV/0!</v>
      </c>
      <c r="Q210" s="266">
        <f t="shared" si="9"/>
        <v>0</v>
      </c>
      <c r="AK210" s="255"/>
      <c r="AL210" s="256"/>
      <c r="AM210" s="257"/>
      <c r="AN210" s="258"/>
    </row>
    <row r="211" spans="14:40" x14ac:dyDescent="0.2">
      <c r="N211" s="263" t="str">
        <f t="shared" si="7"/>
        <v>N</v>
      </c>
      <c r="O211" s="264">
        <v>0.19600000000000001</v>
      </c>
      <c r="P211" s="265" t="e">
        <f t="shared" si="8"/>
        <v>#DIV/0!</v>
      </c>
      <c r="Q211" s="266">
        <f t="shared" si="9"/>
        <v>0</v>
      </c>
      <c r="AK211" s="255"/>
      <c r="AL211" s="256"/>
      <c r="AM211" s="257"/>
      <c r="AN211" s="258"/>
    </row>
    <row r="212" spans="14:40" x14ac:dyDescent="0.2">
      <c r="N212" s="263" t="str">
        <f t="shared" si="7"/>
        <v>N</v>
      </c>
      <c r="O212" s="264">
        <v>0.19700000000000001</v>
      </c>
      <c r="P212" s="265" t="e">
        <f t="shared" si="8"/>
        <v>#DIV/0!</v>
      </c>
      <c r="Q212" s="266">
        <f t="shared" si="9"/>
        <v>0</v>
      </c>
      <c r="AK212" s="255"/>
      <c r="AL212" s="256"/>
      <c r="AM212" s="257"/>
      <c r="AN212" s="258"/>
    </row>
    <row r="213" spans="14:40" x14ac:dyDescent="0.2">
      <c r="N213" s="263" t="str">
        <f t="shared" si="7"/>
        <v>N</v>
      </c>
      <c r="O213" s="264">
        <v>0.19800000000000001</v>
      </c>
      <c r="P213" s="265" t="e">
        <f t="shared" si="8"/>
        <v>#DIV/0!</v>
      </c>
      <c r="Q213" s="266">
        <f t="shared" si="9"/>
        <v>0</v>
      </c>
      <c r="AK213" s="255"/>
      <c r="AL213" s="256"/>
      <c r="AM213" s="257"/>
      <c r="AN213" s="258"/>
    </row>
    <row r="214" spans="14:40" x14ac:dyDescent="0.2">
      <c r="N214" s="263" t="str">
        <f t="shared" si="7"/>
        <v>N</v>
      </c>
      <c r="O214" s="264">
        <v>0.19900000000000001</v>
      </c>
      <c r="P214" s="265" t="e">
        <f t="shared" si="8"/>
        <v>#DIV/0!</v>
      </c>
      <c r="Q214" s="266">
        <f t="shared" si="9"/>
        <v>0</v>
      </c>
      <c r="AK214" s="255"/>
      <c r="AL214" s="256"/>
      <c r="AM214" s="257"/>
      <c r="AN214" s="258"/>
    </row>
    <row r="215" spans="14:40" x14ac:dyDescent="0.2">
      <c r="N215" s="263" t="str">
        <f t="shared" si="7"/>
        <v>N</v>
      </c>
      <c r="O215" s="264">
        <v>0.2</v>
      </c>
      <c r="P215" s="265" t="e">
        <f t="shared" si="8"/>
        <v>#DIV/0!</v>
      </c>
      <c r="Q215" s="266">
        <f t="shared" si="9"/>
        <v>0</v>
      </c>
      <c r="AK215" s="255"/>
      <c r="AL215" s="256"/>
      <c r="AM215" s="257"/>
      <c r="AN215" s="258"/>
    </row>
    <row r="216" spans="14:40" x14ac:dyDescent="0.2">
      <c r="N216" s="263" t="str">
        <f t="shared" si="7"/>
        <v>N</v>
      </c>
      <c r="O216" s="264">
        <v>0.20100000000000001</v>
      </c>
      <c r="P216" s="265" t="e">
        <f t="shared" si="8"/>
        <v>#DIV/0!</v>
      </c>
      <c r="Q216" s="266">
        <f t="shared" si="9"/>
        <v>0</v>
      </c>
      <c r="AK216" s="255"/>
      <c r="AL216" s="256"/>
      <c r="AM216" s="257"/>
      <c r="AN216" s="258"/>
    </row>
    <row r="217" spans="14:40" x14ac:dyDescent="0.2">
      <c r="N217" s="263" t="str">
        <f t="shared" si="7"/>
        <v>N</v>
      </c>
      <c r="O217" s="264">
        <v>0.20200000000000001</v>
      </c>
      <c r="P217" s="265" t="e">
        <f t="shared" si="8"/>
        <v>#DIV/0!</v>
      </c>
      <c r="Q217" s="266">
        <f t="shared" si="9"/>
        <v>0</v>
      </c>
      <c r="AK217" s="255"/>
      <c r="AL217" s="256"/>
      <c r="AM217" s="257"/>
      <c r="AN217" s="258"/>
    </row>
    <row r="218" spans="14:40" x14ac:dyDescent="0.2">
      <c r="N218" s="263" t="str">
        <f t="shared" si="7"/>
        <v>N</v>
      </c>
      <c r="O218" s="264">
        <v>0.20300000000000001</v>
      </c>
      <c r="P218" s="265" t="e">
        <f t="shared" si="8"/>
        <v>#DIV/0!</v>
      </c>
      <c r="Q218" s="266">
        <f t="shared" si="9"/>
        <v>0</v>
      </c>
      <c r="AK218" s="255"/>
      <c r="AL218" s="256"/>
      <c r="AM218" s="257"/>
      <c r="AN218" s="258"/>
    </row>
    <row r="219" spans="14:40" x14ac:dyDescent="0.2">
      <c r="N219" s="263" t="str">
        <f t="shared" si="7"/>
        <v>N</v>
      </c>
      <c r="O219" s="264">
        <v>0.20399999999999999</v>
      </c>
      <c r="P219" s="265" t="e">
        <f t="shared" si="8"/>
        <v>#DIV/0!</v>
      </c>
      <c r="Q219" s="266">
        <f t="shared" si="9"/>
        <v>0</v>
      </c>
      <c r="AK219" s="255"/>
      <c r="AL219" s="256"/>
      <c r="AM219" s="257"/>
      <c r="AN219" s="258"/>
    </row>
    <row r="220" spans="14:40" x14ac:dyDescent="0.2">
      <c r="N220" s="263" t="str">
        <f t="shared" si="7"/>
        <v>N</v>
      </c>
      <c r="O220" s="264">
        <v>0.20499999999999999</v>
      </c>
      <c r="P220" s="265" t="e">
        <f t="shared" si="8"/>
        <v>#DIV/0!</v>
      </c>
      <c r="Q220" s="266">
        <f t="shared" si="9"/>
        <v>0</v>
      </c>
      <c r="AK220" s="255"/>
      <c r="AL220" s="256"/>
      <c r="AM220" s="257"/>
      <c r="AN220" s="258"/>
    </row>
    <row r="221" spans="14:40" x14ac:dyDescent="0.2">
      <c r="N221" s="263" t="str">
        <f t="shared" si="7"/>
        <v>N</v>
      </c>
      <c r="O221" s="264">
        <v>0.20599999999999999</v>
      </c>
      <c r="P221" s="265" t="e">
        <f t="shared" si="8"/>
        <v>#DIV/0!</v>
      </c>
      <c r="Q221" s="266">
        <f t="shared" si="9"/>
        <v>0</v>
      </c>
      <c r="AK221" s="255"/>
      <c r="AL221" s="256"/>
      <c r="AM221" s="257"/>
      <c r="AN221" s="258"/>
    </row>
    <row r="222" spans="14:40" x14ac:dyDescent="0.2">
      <c r="N222" s="263" t="str">
        <f t="shared" si="7"/>
        <v>N</v>
      </c>
      <c r="O222" s="264">
        <v>0.20699999999999999</v>
      </c>
      <c r="P222" s="265" t="e">
        <f t="shared" si="8"/>
        <v>#DIV/0!</v>
      </c>
      <c r="Q222" s="266">
        <f t="shared" si="9"/>
        <v>0</v>
      </c>
      <c r="AK222" s="255"/>
      <c r="AL222" s="256"/>
      <c r="AM222" s="257"/>
      <c r="AN222" s="258"/>
    </row>
    <row r="223" spans="14:40" x14ac:dyDescent="0.2">
      <c r="N223" s="263" t="str">
        <f t="shared" si="7"/>
        <v>N</v>
      </c>
      <c r="O223" s="264">
        <v>0.20799999999999999</v>
      </c>
      <c r="P223" s="265" t="e">
        <f t="shared" si="8"/>
        <v>#DIV/0!</v>
      </c>
      <c r="Q223" s="266">
        <f t="shared" si="9"/>
        <v>0</v>
      </c>
      <c r="AK223" s="255"/>
      <c r="AL223" s="256"/>
      <c r="AM223" s="257"/>
      <c r="AN223" s="258"/>
    </row>
    <row r="224" spans="14:40" x14ac:dyDescent="0.2">
      <c r="N224" s="263" t="str">
        <f t="shared" si="7"/>
        <v>N</v>
      </c>
      <c r="O224" s="264">
        <v>0.20899999999999999</v>
      </c>
      <c r="P224" s="265" t="e">
        <f t="shared" si="8"/>
        <v>#DIV/0!</v>
      </c>
      <c r="Q224" s="266">
        <f t="shared" si="9"/>
        <v>0</v>
      </c>
      <c r="AK224" s="255"/>
      <c r="AL224" s="256"/>
      <c r="AM224" s="257"/>
      <c r="AN224" s="258"/>
    </row>
    <row r="225" spans="14:40" x14ac:dyDescent="0.2">
      <c r="N225" s="263" t="str">
        <f t="shared" si="7"/>
        <v>N</v>
      </c>
      <c r="O225" s="264">
        <v>0.21</v>
      </c>
      <c r="P225" s="265" t="e">
        <f t="shared" si="8"/>
        <v>#DIV/0!</v>
      </c>
      <c r="Q225" s="266">
        <f t="shared" si="9"/>
        <v>0</v>
      </c>
      <c r="AK225" s="255"/>
      <c r="AL225" s="256"/>
      <c r="AM225" s="257"/>
      <c r="AN225" s="258"/>
    </row>
    <row r="226" spans="14:40" x14ac:dyDescent="0.2">
      <c r="N226" s="263" t="str">
        <f t="shared" si="7"/>
        <v>N</v>
      </c>
      <c r="O226" s="264">
        <v>0.21099999999999999</v>
      </c>
      <c r="P226" s="265" t="e">
        <f t="shared" si="8"/>
        <v>#DIV/0!</v>
      </c>
      <c r="Q226" s="266">
        <f t="shared" si="9"/>
        <v>0</v>
      </c>
      <c r="AK226" s="255"/>
      <c r="AL226" s="256"/>
      <c r="AM226" s="257"/>
      <c r="AN226" s="258"/>
    </row>
    <row r="227" spans="14:40" x14ac:dyDescent="0.2">
      <c r="N227" s="263" t="str">
        <f t="shared" si="7"/>
        <v>N</v>
      </c>
      <c r="O227" s="264">
        <v>0.21199999999999999</v>
      </c>
      <c r="P227" s="265" t="e">
        <f t="shared" si="8"/>
        <v>#DIV/0!</v>
      </c>
      <c r="Q227" s="266">
        <f t="shared" si="9"/>
        <v>0</v>
      </c>
      <c r="AK227" s="255"/>
      <c r="AL227" s="256"/>
      <c r="AM227" s="257"/>
      <c r="AN227" s="258"/>
    </row>
    <row r="228" spans="14:40" x14ac:dyDescent="0.2">
      <c r="N228" s="263" t="str">
        <f t="shared" si="7"/>
        <v>N</v>
      </c>
      <c r="O228" s="264">
        <v>0.21299999999999999</v>
      </c>
      <c r="P228" s="265" t="e">
        <f t="shared" si="8"/>
        <v>#DIV/0!</v>
      </c>
      <c r="Q228" s="266">
        <f t="shared" si="9"/>
        <v>0</v>
      </c>
      <c r="AK228" s="255"/>
      <c r="AL228" s="256"/>
      <c r="AM228" s="257"/>
      <c r="AN228" s="258"/>
    </row>
    <row r="229" spans="14:40" x14ac:dyDescent="0.2">
      <c r="N229" s="263" t="str">
        <f t="shared" si="7"/>
        <v>N</v>
      </c>
      <c r="O229" s="264">
        <v>0.214</v>
      </c>
      <c r="P229" s="265" t="e">
        <f t="shared" si="8"/>
        <v>#DIV/0!</v>
      </c>
      <c r="Q229" s="266">
        <f t="shared" si="9"/>
        <v>0</v>
      </c>
      <c r="AK229" s="255"/>
      <c r="AL229" s="256"/>
      <c r="AM229" s="257"/>
      <c r="AN229" s="258"/>
    </row>
    <row r="230" spans="14:40" x14ac:dyDescent="0.2">
      <c r="N230" s="263" t="str">
        <f t="shared" si="7"/>
        <v>N</v>
      </c>
      <c r="O230" s="264">
        <v>0.215</v>
      </c>
      <c r="P230" s="265" t="e">
        <f t="shared" si="8"/>
        <v>#DIV/0!</v>
      </c>
      <c r="Q230" s="266">
        <f t="shared" si="9"/>
        <v>0</v>
      </c>
      <c r="AK230" s="255"/>
      <c r="AL230" s="256"/>
      <c r="AM230" s="257"/>
      <c r="AN230" s="258"/>
    </row>
    <row r="231" spans="14:40" x14ac:dyDescent="0.2">
      <c r="N231" s="263" t="str">
        <f t="shared" si="7"/>
        <v>N</v>
      </c>
      <c r="O231" s="264">
        <v>0.216</v>
      </c>
      <c r="P231" s="265" t="e">
        <f t="shared" si="8"/>
        <v>#DIV/0!</v>
      </c>
      <c r="Q231" s="266">
        <f t="shared" si="9"/>
        <v>0</v>
      </c>
      <c r="AK231" s="255"/>
      <c r="AL231" s="256"/>
      <c r="AM231" s="257"/>
      <c r="AN231" s="258"/>
    </row>
    <row r="232" spans="14:40" x14ac:dyDescent="0.2">
      <c r="N232" s="263" t="str">
        <f t="shared" si="7"/>
        <v>N</v>
      </c>
      <c r="O232" s="264">
        <v>0.217</v>
      </c>
      <c r="P232" s="265" t="e">
        <f t="shared" si="8"/>
        <v>#DIV/0!</v>
      </c>
      <c r="Q232" s="266">
        <f t="shared" si="9"/>
        <v>0</v>
      </c>
      <c r="AK232" s="255"/>
      <c r="AL232" s="256"/>
      <c r="AM232" s="257"/>
      <c r="AN232" s="258"/>
    </row>
    <row r="233" spans="14:40" x14ac:dyDescent="0.2">
      <c r="N233" s="263" t="str">
        <f t="shared" si="7"/>
        <v>N</v>
      </c>
      <c r="O233" s="264">
        <v>0.218</v>
      </c>
      <c r="P233" s="265" t="e">
        <f t="shared" si="8"/>
        <v>#DIV/0!</v>
      </c>
      <c r="Q233" s="266">
        <f t="shared" si="9"/>
        <v>0</v>
      </c>
      <c r="AK233" s="255"/>
      <c r="AL233" s="256"/>
      <c r="AM233" s="257"/>
      <c r="AN233" s="258"/>
    </row>
    <row r="234" spans="14:40" x14ac:dyDescent="0.2">
      <c r="N234" s="263" t="str">
        <f t="shared" si="7"/>
        <v>N</v>
      </c>
      <c r="O234" s="264">
        <v>0.219</v>
      </c>
      <c r="P234" s="265" t="e">
        <f t="shared" si="8"/>
        <v>#DIV/0!</v>
      </c>
      <c r="Q234" s="266">
        <f t="shared" si="9"/>
        <v>0</v>
      </c>
      <c r="AK234" s="255"/>
      <c r="AL234" s="256"/>
      <c r="AM234" s="257"/>
      <c r="AN234" s="258"/>
    </row>
    <row r="235" spans="14:40" x14ac:dyDescent="0.2">
      <c r="N235" s="263" t="str">
        <f t="shared" si="7"/>
        <v>N</v>
      </c>
      <c r="O235" s="264">
        <v>0.22</v>
      </c>
      <c r="P235" s="265" t="e">
        <f t="shared" si="8"/>
        <v>#DIV/0!</v>
      </c>
      <c r="Q235" s="266">
        <f t="shared" si="9"/>
        <v>0</v>
      </c>
      <c r="AK235" s="255"/>
      <c r="AL235" s="256"/>
      <c r="AM235" s="257"/>
      <c r="AN235" s="258"/>
    </row>
    <row r="236" spans="14:40" x14ac:dyDescent="0.2">
      <c r="N236" s="263" t="str">
        <f t="shared" si="7"/>
        <v>N</v>
      </c>
      <c r="O236" s="264">
        <v>0.221</v>
      </c>
      <c r="P236" s="265" t="e">
        <f t="shared" si="8"/>
        <v>#DIV/0!</v>
      </c>
      <c r="Q236" s="266">
        <f t="shared" si="9"/>
        <v>0</v>
      </c>
      <c r="AK236" s="255"/>
      <c r="AL236" s="256"/>
      <c r="AM236" s="257"/>
      <c r="AN236" s="258"/>
    </row>
    <row r="237" spans="14:40" x14ac:dyDescent="0.2">
      <c r="N237" s="263" t="str">
        <f t="shared" si="7"/>
        <v>N</v>
      </c>
      <c r="O237" s="264">
        <v>0.222</v>
      </c>
      <c r="P237" s="265" t="e">
        <f t="shared" si="8"/>
        <v>#DIV/0!</v>
      </c>
      <c r="Q237" s="266">
        <f t="shared" si="9"/>
        <v>0</v>
      </c>
      <c r="AK237" s="255"/>
      <c r="AL237" s="256"/>
      <c r="AM237" s="257"/>
      <c r="AN237" s="258"/>
    </row>
    <row r="238" spans="14:40" x14ac:dyDescent="0.2">
      <c r="N238" s="263" t="str">
        <f t="shared" si="7"/>
        <v>N</v>
      </c>
      <c r="O238" s="264">
        <v>0.223</v>
      </c>
      <c r="P238" s="265" t="e">
        <f t="shared" si="8"/>
        <v>#DIV/0!</v>
      </c>
      <c r="Q238" s="266">
        <f t="shared" si="9"/>
        <v>0</v>
      </c>
      <c r="AK238" s="255"/>
      <c r="AL238" s="256"/>
      <c r="AM238" s="257"/>
      <c r="AN238" s="258"/>
    </row>
    <row r="239" spans="14:40" x14ac:dyDescent="0.2">
      <c r="N239" s="263" t="str">
        <f t="shared" si="7"/>
        <v>N</v>
      </c>
      <c r="O239" s="264">
        <v>0.224</v>
      </c>
      <c r="P239" s="265" t="e">
        <f t="shared" si="8"/>
        <v>#DIV/0!</v>
      </c>
      <c r="Q239" s="266">
        <f t="shared" si="9"/>
        <v>0</v>
      </c>
      <c r="AK239" s="255"/>
      <c r="AL239" s="256"/>
      <c r="AM239" s="257"/>
      <c r="AN239" s="258"/>
    </row>
    <row r="240" spans="14:40" x14ac:dyDescent="0.2">
      <c r="N240" s="263" t="str">
        <f t="shared" si="7"/>
        <v>N</v>
      </c>
      <c r="O240" s="264">
        <v>0.22500000000000001</v>
      </c>
      <c r="P240" s="265" t="e">
        <f t="shared" si="8"/>
        <v>#DIV/0!</v>
      </c>
      <c r="Q240" s="266">
        <f t="shared" si="9"/>
        <v>0</v>
      </c>
      <c r="AK240" s="255"/>
      <c r="AL240" s="256"/>
      <c r="AM240" s="257"/>
      <c r="AN240" s="258"/>
    </row>
    <row r="241" spans="14:40" x14ac:dyDescent="0.2">
      <c r="N241" s="263" t="str">
        <f t="shared" si="7"/>
        <v>N</v>
      </c>
      <c r="O241" s="264">
        <v>0.22600000000000001</v>
      </c>
      <c r="P241" s="265" t="e">
        <f t="shared" si="8"/>
        <v>#DIV/0!</v>
      </c>
      <c r="Q241" s="266">
        <f t="shared" si="9"/>
        <v>0</v>
      </c>
      <c r="AK241" s="255"/>
      <c r="AL241" s="256"/>
      <c r="AM241" s="257"/>
      <c r="AN241" s="258"/>
    </row>
    <row r="242" spans="14:40" x14ac:dyDescent="0.2">
      <c r="N242" s="263" t="str">
        <f t="shared" si="7"/>
        <v>N</v>
      </c>
      <c r="O242" s="264">
        <v>0.22700000000000001</v>
      </c>
      <c r="P242" s="265" t="e">
        <f t="shared" si="8"/>
        <v>#DIV/0!</v>
      </c>
      <c r="Q242" s="266">
        <f t="shared" si="9"/>
        <v>0</v>
      </c>
      <c r="AK242" s="255"/>
      <c r="AL242" s="256"/>
      <c r="AM242" s="257"/>
      <c r="AN242" s="258"/>
    </row>
    <row r="243" spans="14:40" x14ac:dyDescent="0.2">
      <c r="N243" s="263" t="str">
        <f t="shared" si="7"/>
        <v>N</v>
      </c>
      <c r="O243" s="264">
        <v>0.22800000000000001</v>
      </c>
      <c r="P243" s="265" t="e">
        <f t="shared" si="8"/>
        <v>#DIV/0!</v>
      </c>
      <c r="Q243" s="266">
        <f t="shared" si="9"/>
        <v>0</v>
      </c>
      <c r="AK243" s="255"/>
      <c r="AL243" s="256"/>
      <c r="AM243" s="257"/>
      <c r="AN243" s="258"/>
    </row>
    <row r="244" spans="14:40" x14ac:dyDescent="0.2">
      <c r="N244" s="263" t="str">
        <f t="shared" si="7"/>
        <v>N</v>
      </c>
      <c r="O244" s="264">
        <v>0.22900000000000001</v>
      </c>
      <c r="P244" s="265" t="e">
        <f t="shared" si="8"/>
        <v>#DIV/0!</v>
      </c>
      <c r="Q244" s="266">
        <f t="shared" si="9"/>
        <v>0</v>
      </c>
      <c r="AK244" s="255"/>
      <c r="AL244" s="256"/>
      <c r="AM244" s="257"/>
      <c r="AN244" s="258"/>
    </row>
    <row r="245" spans="14:40" x14ac:dyDescent="0.2">
      <c r="N245" s="263" t="str">
        <f t="shared" si="7"/>
        <v>N</v>
      </c>
      <c r="O245" s="264">
        <v>0.23</v>
      </c>
      <c r="P245" s="265" t="e">
        <f t="shared" si="8"/>
        <v>#DIV/0!</v>
      </c>
      <c r="Q245" s="266">
        <f t="shared" si="9"/>
        <v>0</v>
      </c>
      <c r="AK245" s="255"/>
      <c r="AL245" s="256"/>
      <c r="AM245" s="257"/>
      <c r="AN245" s="258"/>
    </row>
    <row r="246" spans="14:40" x14ac:dyDescent="0.2">
      <c r="N246" s="263" t="str">
        <f t="shared" si="7"/>
        <v>N</v>
      </c>
      <c r="O246" s="264">
        <v>0.23100000000000001</v>
      </c>
      <c r="P246" s="265" t="e">
        <f t="shared" si="8"/>
        <v>#DIV/0!</v>
      </c>
      <c r="Q246" s="266">
        <f t="shared" si="9"/>
        <v>0</v>
      </c>
      <c r="AK246" s="255"/>
      <c r="AL246" s="256"/>
      <c r="AM246" s="257"/>
      <c r="AN246" s="258"/>
    </row>
    <row r="247" spans="14:40" x14ac:dyDescent="0.2">
      <c r="N247" s="263" t="str">
        <f t="shared" si="7"/>
        <v>N</v>
      </c>
      <c r="O247" s="264">
        <v>0.23200000000000001</v>
      </c>
      <c r="P247" s="265" t="e">
        <f t="shared" si="8"/>
        <v>#DIV/0!</v>
      </c>
      <c r="Q247" s="266">
        <f t="shared" si="9"/>
        <v>0</v>
      </c>
      <c r="AK247" s="255"/>
      <c r="AL247" s="256"/>
      <c r="AM247" s="257"/>
      <c r="AN247" s="258"/>
    </row>
    <row r="248" spans="14:40" x14ac:dyDescent="0.2">
      <c r="N248" s="263" t="str">
        <f t="shared" si="7"/>
        <v>N</v>
      </c>
      <c r="O248" s="264">
        <v>0.23300000000000001</v>
      </c>
      <c r="P248" s="265" t="e">
        <f t="shared" si="8"/>
        <v>#DIV/0!</v>
      </c>
      <c r="Q248" s="266">
        <f t="shared" si="9"/>
        <v>0</v>
      </c>
      <c r="AK248" s="255"/>
      <c r="AL248" s="256"/>
      <c r="AM248" s="257"/>
      <c r="AN248" s="258"/>
    </row>
    <row r="249" spans="14:40" x14ac:dyDescent="0.2">
      <c r="N249" s="263" t="str">
        <f t="shared" si="7"/>
        <v>N</v>
      </c>
      <c r="O249" s="264">
        <v>0.23400000000000001</v>
      </c>
      <c r="P249" s="265" t="e">
        <f t="shared" si="8"/>
        <v>#DIV/0!</v>
      </c>
      <c r="Q249" s="266">
        <f t="shared" si="9"/>
        <v>0</v>
      </c>
      <c r="AK249" s="255"/>
      <c r="AL249" s="256"/>
      <c r="AM249" s="257"/>
      <c r="AN249" s="258"/>
    </row>
    <row r="250" spans="14:40" x14ac:dyDescent="0.2">
      <c r="N250" s="263" t="str">
        <f t="shared" si="7"/>
        <v>N</v>
      </c>
      <c r="O250" s="264">
        <v>0.23499999999999999</v>
      </c>
      <c r="P250" s="265" t="e">
        <f t="shared" si="8"/>
        <v>#DIV/0!</v>
      </c>
      <c r="Q250" s="266">
        <f t="shared" si="9"/>
        <v>0</v>
      </c>
      <c r="AK250" s="255"/>
      <c r="AL250" s="256"/>
      <c r="AM250" s="257"/>
      <c r="AN250" s="258"/>
    </row>
    <row r="251" spans="14:40" x14ac:dyDescent="0.2">
      <c r="N251" s="263" t="str">
        <f t="shared" si="7"/>
        <v>N</v>
      </c>
      <c r="O251" s="264">
        <v>0.23599999999999999</v>
      </c>
      <c r="P251" s="265" t="e">
        <f t="shared" si="8"/>
        <v>#DIV/0!</v>
      </c>
      <c r="Q251" s="266">
        <f t="shared" si="9"/>
        <v>0</v>
      </c>
      <c r="AK251" s="255"/>
      <c r="AL251" s="256"/>
      <c r="AM251" s="257"/>
      <c r="AN251" s="258"/>
    </row>
    <row r="252" spans="14:40" x14ac:dyDescent="0.2">
      <c r="N252" s="263" t="str">
        <f t="shared" si="7"/>
        <v>N</v>
      </c>
      <c r="O252" s="264">
        <v>0.23699999999999999</v>
      </c>
      <c r="P252" s="265" t="e">
        <f t="shared" si="8"/>
        <v>#DIV/0!</v>
      </c>
      <c r="Q252" s="266">
        <f t="shared" si="9"/>
        <v>0</v>
      </c>
      <c r="AK252" s="255"/>
      <c r="AL252" s="256"/>
      <c r="AM252" s="257"/>
      <c r="AN252" s="258"/>
    </row>
    <row r="253" spans="14:40" x14ac:dyDescent="0.2">
      <c r="N253" s="263" t="str">
        <f t="shared" si="7"/>
        <v>N</v>
      </c>
      <c r="O253" s="264">
        <v>0.23799999999999999</v>
      </c>
      <c r="P253" s="265" t="e">
        <f t="shared" si="8"/>
        <v>#DIV/0!</v>
      </c>
      <c r="Q253" s="266">
        <f t="shared" si="9"/>
        <v>0</v>
      </c>
      <c r="AK253" s="255"/>
      <c r="AL253" s="256"/>
      <c r="AM253" s="257"/>
      <c r="AN253" s="258"/>
    </row>
    <row r="254" spans="14:40" x14ac:dyDescent="0.2">
      <c r="N254" s="263" t="str">
        <f t="shared" si="7"/>
        <v>N</v>
      </c>
      <c r="O254" s="264">
        <v>0.23899999999999999</v>
      </c>
      <c r="P254" s="265" t="e">
        <f t="shared" si="8"/>
        <v>#DIV/0!</v>
      </c>
      <c r="Q254" s="266">
        <f t="shared" si="9"/>
        <v>0</v>
      </c>
      <c r="AK254" s="255"/>
      <c r="AL254" s="256"/>
      <c r="AM254" s="257"/>
      <c r="AN254" s="258"/>
    </row>
    <row r="255" spans="14:40" x14ac:dyDescent="0.2">
      <c r="N255" s="263" t="str">
        <f t="shared" si="7"/>
        <v>N</v>
      </c>
      <c r="O255" s="264">
        <v>0.24</v>
      </c>
      <c r="P255" s="265" t="e">
        <f t="shared" si="8"/>
        <v>#DIV/0!</v>
      </c>
      <c r="Q255" s="266">
        <f t="shared" si="9"/>
        <v>0</v>
      </c>
      <c r="AK255" s="255"/>
      <c r="AL255" s="256"/>
      <c r="AM255" s="257"/>
      <c r="AN255" s="258"/>
    </row>
    <row r="256" spans="14:40" x14ac:dyDescent="0.2">
      <c r="N256" s="263" t="str">
        <f t="shared" ref="N256:N319" si="10">IF(Q256&lt;=0.46,"N","Y")</f>
        <v>N</v>
      </c>
      <c r="O256" s="264">
        <v>0.24099999999999999</v>
      </c>
      <c r="P256" s="265" t="e">
        <f t="shared" ref="P256:P319" si="11">($AB$83*(1+O256/12)*(1/(1+O256/12)-1))/((1/(1+O256/12))^($AH$76*12)-1)</f>
        <v>#DIV/0!</v>
      </c>
      <c r="Q256" s="266">
        <f t="shared" ref="Q256:Q319" si="12">IFERROR(IF($AB$95&gt;0,(P256+$AB$100)/($AB$101+$AB$96-$AB$97),0),2)</f>
        <v>0</v>
      </c>
      <c r="AK256" s="255"/>
      <c r="AL256" s="256"/>
      <c r="AM256" s="257"/>
      <c r="AN256" s="258"/>
    </row>
    <row r="257" spans="14:40" x14ac:dyDescent="0.2">
      <c r="N257" s="263" t="str">
        <f t="shared" si="10"/>
        <v>N</v>
      </c>
      <c r="O257" s="264">
        <v>0.24199999999999999</v>
      </c>
      <c r="P257" s="265" t="e">
        <f t="shared" si="11"/>
        <v>#DIV/0!</v>
      </c>
      <c r="Q257" s="266">
        <f t="shared" si="12"/>
        <v>0</v>
      </c>
      <c r="AK257" s="255"/>
      <c r="AL257" s="256"/>
      <c r="AM257" s="257"/>
      <c r="AN257" s="258"/>
    </row>
    <row r="258" spans="14:40" x14ac:dyDescent="0.2">
      <c r="N258" s="263" t="str">
        <f t="shared" si="10"/>
        <v>N</v>
      </c>
      <c r="O258" s="264">
        <v>0.24299999999999999</v>
      </c>
      <c r="P258" s="265" t="e">
        <f t="shared" si="11"/>
        <v>#DIV/0!</v>
      </c>
      <c r="Q258" s="266">
        <f t="shared" si="12"/>
        <v>0</v>
      </c>
      <c r="AK258" s="255"/>
      <c r="AL258" s="256"/>
      <c r="AM258" s="257"/>
      <c r="AN258" s="258"/>
    </row>
    <row r="259" spans="14:40" x14ac:dyDescent="0.2">
      <c r="N259" s="263" t="str">
        <f t="shared" si="10"/>
        <v>N</v>
      </c>
      <c r="O259" s="264">
        <v>0.24399999999999999</v>
      </c>
      <c r="P259" s="265" t="e">
        <f t="shared" si="11"/>
        <v>#DIV/0!</v>
      </c>
      <c r="Q259" s="266">
        <f t="shared" si="12"/>
        <v>0</v>
      </c>
      <c r="AK259" s="255"/>
      <c r="AL259" s="256"/>
      <c r="AM259" s="257"/>
      <c r="AN259" s="258"/>
    </row>
    <row r="260" spans="14:40" x14ac:dyDescent="0.2">
      <c r="N260" s="263" t="str">
        <f t="shared" si="10"/>
        <v>N</v>
      </c>
      <c r="O260" s="264">
        <v>0.245</v>
      </c>
      <c r="P260" s="265" t="e">
        <f t="shared" si="11"/>
        <v>#DIV/0!</v>
      </c>
      <c r="Q260" s="266">
        <f t="shared" si="12"/>
        <v>0</v>
      </c>
      <c r="AK260" s="255"/>
      <c r="AL260" s="256"/>
      <c r="AM260" s="257"/>
      <c r="AN260" s="258"/>
    </row>
    <row r="261" spans="14:40" x14ac:dyDescent="0.2">
      <c r="N261" s="263" t="str">
        <f t="shared" si="10"/>
        <v>N</v>
      </c>
      <c r="O261" s="264">
        <v>0.246</v>
      </c>
      <c r="P261" s="265" t="e">
        <f t="shared" si="11"/>
        <v>#DIV/0!</v>
      </c>
      <c r="Q261" s="266">
        <f t="shared" si="12"/>
        <v>0</v>
      </c>
      <c r="AK261" s="255"/>
      <c r="AL261" s="256"/>
      <c r="AM261" s="257"/>
      <c r="AN261" s="258"/>
    </row>
    <row r="262" spans="14:40" x14ac:dyDescent="0.2">
      <c r="N262" s="263" t="str">
        <f t="shared" si="10"/>
        <v>N</v>
      </c>
      <c r="O262" s="264">
        <v>0.247</v>
      </c>
      <c r="P262" s="265" t="e">
        <f t="shared" si="11"/>
        <v>#DIV/0!</v>
      </c>
      <c r="Q262" s="266">
        <f t="shared" si="12"/>
        <v>0</v>
      </c>
      <c r="AK262" s="255"/>
      <c r="AL262" s="256"/>
      <c r="AM262" s="257"/>
      <c r="AN262" s="258"/>
    </row>
    <row r="263" spans="14:40" x14ac:dyDescent="0.2">
      <c r="N263" s="263" t="str">
        <f t="shared" si="10"/>
        <v>N</v>
      </c>
      <c r="O263" s="264">
        <v>0.248</v>
      </c>
      <c r="P263" s="265" t="e">
        <f t="shared" si="11"/>
        <v>#DIV/0!</v>
      </c>
      <c r="Q263" s="266">
        <f t="shared" si="12"/>
        <v>0</v>
      </c>
      <c r="AK263" s="255"/>
      <c r="AL263" s="256"/>
      <c r="AM263" s="257"/>
      <c r="AN263" s="258"/>
    </row>
    <row r="264" spans="14:40" x14ac:dyDescent="0.2">
      <c r="N264" s="263" t="str">
        <f t="shared" si="10"/>
        <v>N</v>
      </c>
      <c r="O264" s="264">
        <v>0.249</v>
      </c>
      <c r="P264" s="265" t="e">
        <f t="shared" si="11"/>
        <v>#DIV/0!</v>
      </c>
      <c r="Q264" s="266">
        <f t="shared" si="12"/>
        <v>0</v>
      </c>
      <c r="AK264" s="255"/>
      <c r="AL264" s="256"/>
      <c r="AM264" s="257"/>
      <c r="AN264" s="258"/>
    </row>
    <row r="265" spans="14:40" x14ac:dyDescent="0.2">
      <c r="N265" s="263" t="str">
        <f t="shared" si="10"/>
        <v>N</v>
      </c>
      <c r="O265" s="264">
        <v>0.25</v>
      </c>
      <c r="P265" s="265" t="e">
        <f t="shared" si="11"/>
        <v>#DIV/0!</v>
      </c>
      <c r="Q265" s="266">
        <f t="shared" si="12"/>
        <v>0</v>
      </c>
      <c r="AK265" s="255"/>
      <c r="AL265" s="256"/>
      <c r="AM265" s="257"/>
      <c r="AN265" s="258"/>
    </row>
    <row r="266" spans="14:40" x14ac:dyDescent="0.2">
      <c r="N266" s="263" t="str">
        <f t="shared" si="10"/>
        <v>N</v>
      </c>
      <c r="O266" s="264">
        <v>0.251</v>
      </c>
      <c r="P266" s="265" t="e">
        <f t="shared" si="11"/>
        <v>#DIV/0!</v>
      </c>
      <c r="Q266" s="266">
        <f t="shared" si="12"/>
        <v>0</v>
      </c>
      <c r="AK266" s="255"/>
      <c r="AL266" s="256"/>
      <c r="AM266" s="257"/>
      <c r="AN266" s="258"/>
    </row>
    <row r="267" spans="14:40" x14ac:dyDescent="0.2">
      <c r="N267" s="263" t="str">
        <f t="shared" si="10"/>
        <v>N</v>
      </c>
      <c r="O267" s="264">
        <v>0.252</v>
      </c>
      <c r="P267" s="265" t="e">
        <f t="shared" si="11"/>
        <v>#DIV/0!</v>
      </c>
      <c r="Q267" s="266">
        <f t="shared" si="12"/>
        <v>0</v>
      </c>
      <c r="AK267" s="255"/>
      <c r="AL267" s="256"/>
      <c r="AM267" s="257"/>
      <c r="AN267" s="258"/>
    </row>
    <row r="268" spans="14:40" x14ac:dyDescent="0.2">
      <c r="N268" s="263" t="str">
        <f t="shared" si="10"/>
        <v>N</v>
      </c>
      <c r="O268" s="264">
        <v>0.253</v>
      </c>
      <c r="P268" s="265" t="e">
        <f t="shared" si="11"/>
        <v>#DIV/0!</v>
      </c>
      <c r="Q268" s="266">
        <f t="shared" si="12"/>
        <v>0</v>
      </c>
      <c r="AK268" s="255"/>
      <c r="AL268" s="256"/>
      <c r="AM268" s="257"/>
      <c r="AN268" s="258"/>
    </row>
    <row r="269" spans="14:40" x14ac:dyDescent="0.2">
      <c r="N269" s="263" t="str">
        <f t="shared" si="10"/>
        <v>N</v>
      </c>
      <c r="O269" s="264">
        <v>0.254</v>
      </c>
      <c r="P269" s="265" t="e">
        <f t="shared" si="11"/>
        <v>#DIV/0!</v>
      </c>
      <c r="Q269" s="266">
        <f t="shared" si="12"/>
        <v>0</v>
      </c>
      <c r="AK269" s="255"/>
      <c r="AL269" s="256"/>
      <c r="AM269" s="257"/>
      <c r="AN269" s="258"/>
    </row>
    <row r="270" spans="14:40" x14ac:dyDescent="0.2">
      <c r="N270" s="263" t="str">
        <f t="shared" si="10"/>
        <v>N</v>
      </c>
      <c r="O270" s="264">
        <v>0.255</v>
      </c>
      <c r="P270" s="265" t="e">
        <f t="shared" si="11"/>
        <v>#DIV/0!</v>
      </c>
      <c r="Q270" s="266">
        <f t="shared" si="12"/>
        <v>0</v>
      </c>
      <c r="AK270" s="255"/>
      <c r="AL270" s="256"/>
      <c r="AM270" s="257"/>
      <c r="AN270" s="258"/>
    </row>
    <row r="271" spans="14:40" x14ac:dyDescent="0.2">
      <c r="N271" s="263" t="str">
        <f t="shared" si="10"/>
        <v>N</v>
      </c>
      <c r="O271" s="264">
        <v>0.25600000000000001</v>
      </c>
      <c r="P271" s="265" t="e">
        <f t="shared" si="11"/>
        <v>#DIV/0!</v>
      </c>
      <c r="Q271" s="266">
        <f t="shared" si="12"/>
        <v>0</v>
      </c>
      <c r="AK271" s="255"/>
      <c r="AL271" s="256"/>
      <c r="AM271" s="257"/>
      <c r="AN271" s="258"/>
    </row>
    <row r="272" spans="14:40" x14ac:dyDescent="0.2">
      <c r="N272" s="263" t="str">
        <f t="shared" si="10"/>
        <v>N</v>
      </c>
      <c r="O272" s="264">
        <v>0.25700000000000001</v>
      </c>
      <c r="P272" s="265" t="e">
        <f t="shared" si="11"/>
        <v>#DIV/0!</v>
      </c>
      <c r="Q272" s="266">
        <f t="shared" si="12"/>
        <v>0</v>
      </c>
      <c r="AK272" s="255"/>
      <c r="AL272" s="256"/>
      <c r="AM272" s="257"/>
      <c r="AN272" s="258"/>
    </row>
    <row r="273" spans="14:40" x14ac:dyDescent="0.2">
      <c r="N273" s="263" t="str">
        <f t="shared" si="10"/>
        <v>N</v>
      </c>
      <c r="O273" s="264">
        <v>0.25800000000000001</v>
      </c>
      <c r="P273" s="265" t="e">
        <f t="shared" si="11"/>
        <v>#DIV/0!</v>
      </c>
      <c r="Q273" s="266">
        <f t="shared" si="12"/>
        <v>0</v>
      </c>
      <c r="AK273" s="255"/>
      <c r="AL273" s="256"/>
      <c r="AM273" s="257"/>
      <c r="AN273" s="258"/>
    </row>
    <row r="274" spans="14:40" x14ac:dyDescent="0.2">
      <c r="N274" s="263" t="str">
        <f t="shared" si="10"/>
        <v>N</v>
      </c>
      <c r="O274" s="264">
        <v>0.25900000000000001</v>
      </c>
      <c r="P274" s="265" t="e">
        <f t="shared" si="11"/>
        <v>#DIV/0!</v>
      </c>
      <c r="Q274" s="266">
        <f t="shared" si="12"/>
        <v>0</v>
      </c>
      <c r="AK274" s="255"/>
      <c r="AL274" s="256"/>
      <c r="AM274" s="257"/>
      <c r="AN274" s="258"/>
    </row>
    <row r="275" spans="14:40" x14ac:dyDescent="0.2">
      <c r="N275" s="263" t="str">
        <f t="shared" si="10"/>
        <v>N</v>
      </c>
      <c r="O275" s="264">
        <v>0.26</v>
      </c>
      <c r="P275" s="265" t="e">
        <f t="shared" si="11"/>
        <v>#DIV/0!</v>
      </c>
      <c r="Q275" s="266">
        <f t="shared" si="12"/>
        <v>0</v>
      </c>
      <c r="AK275" s="255"/>
      <c r="AL275" s="256"/>
      <c r="AM275" s="257"/>
      <c r="AN275" s="258"/>
    </row>
    <row r="276" spans="14:40" x14ac:dyDescent="0.2">
      <c r="N276" s="263" t="str">
        <f t="shared" si="10"/>
        <v>N</v>
      </c>
      <c r="O276" s="264">
        <v>0.26100000000000001</v>
      </c>
      <c r="P276" s="265" t="e">
        <f t="shared" si="11"/>
        <v>#DIV/0!</v>
      </c>
      <c r="Q276" s="266">
        <f t="shared" si="12"/>
        <v>0</v>
      </c>
      <c r="AK276" s="255"/>
      <c r="AL276" s="256"/>
      <c r="AM276" s="257"/>
      <c r="AN276" s="258"/>
    </row>
    <row r="277" spans="14:40" x14ac:dyDescent="0.2">
      <c r="N277" s="263" t="str">
        <f t="shared" si="10"/>
        <v>N</v>
      </c>
      <c r="O277" s="264">
        <v>0.26200000000000001</v>
      </c>
      <c r="P277" s="265" t="e">
        <f t="shared" si="11"/>
        <v>#DIV/0!</v>
      </c>
      <c r="Q277" s="266">
        <f t="shared" si="12"/>
        <v>0</v>
      </c>
      <c r="AK277" s="255"/>
      <c r="AL277" s="256"/>
      <c r="AM277" s="257"/>
      <c r="AN277" s="258"/>
    </row>
    <row r="278" spans="14:40" x14ac:dyDescent="0.2">
      <c r="N278" s="263" t="str">
        <f t="shared" si="10"/>
        <v>N</v>
      </c>
      <c r="O278" s="264">
        <v>0.26300000000000001</v>
      </c>
      <c r="P278" s="265" t="e">
        <f t="shared" si="11"/>
        <v>#DIV/0!</v>
      </c>
      <c r="Q278" s="266">
        <f t="shared" si="12"/>
        <v>0</v>
      </c>
      <c r="AK278" s="255"/>
      <c r="AL278" s="256"/>
      <c r="AM278" s="257"/>
      <c r="AN278" s="258"/>
    </row>
    <row r="279" spans="14:40" x14ac:dyDescent="0.2">
      <c r="N279" s="263" t="str">
        <f t="shared" si="10"/>
        <v>N</v>
      </c>
      <c r="O279" s="264">
        <v>0.26400000000000001</v>
      </c>
      <c r="P279" s="265" t="e">
        <f t="shared" si="11"/>
        <v>#DIV/0!</v>
      </c>
      <c r="Q279" s="266">
        <f t="shared" si="12"/>
        <v>0</v>
      </c>
      <c r="AK279" s="255"/>
      <c r="AL279" s="256"/>
      <c r="AM279" s="257"/>
      <c r="AN279" s="258"/>
    </row>
    <row r="280" spans="14:40" x14ac:dyDescent="0.2">
      <c r="N280" s="263" t="str">
        <f t="shared" si="10"/>
        <v>N</v>
      </c>
      <c r="O280" s="264">
        <v>0.26500000000000001</v>
      </c>
      <c r="P280" s="265" t="e">
        <f t="shared" si="11"/>
        <v>#DIV/0!</v>
      </c>
      <c r="Q280" s="266">
        <f t="shared" si="12"/>
        <v>0</v>
      </c>
      <c r="AK280" s="255"/>
      <c r="AL280" s="256"/>
      <c r="AM280" s="257"/>
      <c r="AN280" s="258"/>
    </row>
    <row r="281" spans="14:40" x14ac:dyDescent="0.2">
      <c r="N281" s="263" t="str">
        <f t="shared" si="10"/>
        <v>N</v>
      </c>
      <c r="O281" s="264">
        <v>0.26600000000000001</v>
      </c>
      <c r="P281" s="265" t="e">
        <f t="shared" si="11"/>
        <v>#DIV/0!</v>
      </c>
      <c r="Q281" s="266">
        <f t="shared" si="12"/>
        <v>0</v>
      </c>
      <c r="AK281" s="255"/>
      <c r="AL281" s="256"/>
      <c r="AM281" s="257"/>
      <c r="AN281" s="258"/>
    </row>
    <row r="282" spans="14:40" x14ac:dyDescent="0.2">
      <c r="N282" s="263" t="str">
        <f t="shared" si="10"/>
        <v>N</v>
      </c>
      <c r="O282" s="264">
        <v>0.26700000000000002</v>
      </c>
      <c r="P282" s="265" t="e">
        <f t="shared" si="11"/>
        <v>#DIV/0!</v>
      </c>
      <c r="Q282" s="266">
        <f t="shared" si="12"/>
        <v>0</v>
      </c>
      <c r="AK282" s="255"/>
      <c r="AL282" s="256"/>
      <c r="AM282" s="257"/>
      <c r="AN282" s="258"/>
    </row>
    <row r="283" spans="14:40" x14ac:dyDescent="0.2">
      <c r="N283" s="263" t="str">
        <f t="shared" si="10"/>
        <v>N</v>
      </c>
      <c r="O283" s="264">
        <v>0.26800000000000002</v>
      </c>
      <c r="P283" s="265" t="e">
        <f t="shared" si="11"/>
        <v>#DIV/0!</v>
      </c>
      <c r="Q283" s="266">
        <f t="shared" si="12"/>
        <v>0</v>
      </c>
      <c r="AK283" s="255"/>
      <c r="AL283" s="256"/>
      <c r="AM283" s="257"/>
      <c r="AN283" s="258"/>
    </row>
    <row r="284" spans="14:40" x14ac:dyDescent="0.2">
      <c r="N284" s="263" t="str">
        <f t="shared" si="10"/>
        <v>N</v>
      </c>
      <c r="O284" s="264">
        <v>0.26900000000000002</v>
      </c>
      <c r="P284" s="265" t="e">
        <f t="shared" si="11"/>
        <v>#DIV/0!</v>
      </c>
      <c r="Q284" s="266">
        <f t="shared" si="12"/>
        <v>0</v>
      </c>
      <c r="AK284" s="255"/>
      <c r="AL284" s="256"/>
      <c r="AM284" s="257"/>
      <c r="AN284" s="258"/>
    </row>
    <row r="285" spans="14:40" x14ac:dyDescent="0.2">
      <c r="N285" s="263" t="str">
        <f t="shared" si="10"/>
        <v>N</v>
      </c>
      <c r="O285" s="264">
        <v>0.27</v>
      </c>
      <c r="P285" s="265" t="e">
        <f t="shared" si="11"/>
        <v>#DIV/0!</v>
      </c>
      <c r="Q285" s="266">
        <f t="shared" si="12"/>
        <v>0</v>
      </c>
      <c r="AK285" s="255"/>
      <c r="AL285" s="256"/>
      <c r="AM285" s="257"/>
      <c r="AN285" s="258"/>
    </row>
    <row r="286" spans="14:40" x14ac:dyDescent="0.2">
      <c r="N286" s="263" t="str">
        <f t="shared" si="10"/>
        <v>N</v>
      </c>
      <c r="O286" s="264">
        <v>0.27100000000000002</v>
      </c>
      <c r="P286" s="265" t="e">
        <f t="shared" si="11"/>
        <v>#DIV/0!</v>
      </c>
      <c r="Q286" s="266">
        <f t="shared" si="12"/>
        <v>0</v>
      </c>
      <c r="AK286" s="255"/>
      <c r="AL286" s="256"/>
      <c r="AM286" s="257"/>
      <c r="AN286" s="258"/>
    </row>
    <row r="287" spans="14:40" x14ac:dyDescent="0.2">
      <c r="N287" s="263" t="str">
        <f t="shared" si="10"/>
        <v>N</v>
      </c>
      <c r="O287" s="264">
        <v>0.27200000000000002</v>
      </c>
      <c r="P287" s="265" t="e">
        <f t="shared" si="11"/>
        <v>#DIV/0!</v>
      </c>
      <c r="Q287" s="266">
        <f t="shared" si="12"/>
        <v>0</v>
      </c>
      <c r="AK287" s="255"/>
      <c r="AL287" s="256"/>
      <c r="AM287" s="257"/>
      <c r="AN287" s="258"/>
    </row>
    <row r="288" spans="14:40" x14ac:dyDescent="0.2">
      <c r="N288" s="263" t="str">
        <f t="shared" si="10"/>
        <v>N</v>
      </c>
      <c r="O288" s="264">
        <v>0.27300000000000002</v>
      </c>
      <c r="P288" s="265" t="e">
        <f t="shared" si="11"/>
        <v>#DIV/0!</v>
      </c>
      <c r="Q288" s="266">
        <f t="shared" si="12"/>
        <v>0</v>
      </c>
      <c r="AK288" s="255"/>
      <c r="AL288" s="256"/>
      <c r="AM288" s="257"/>
      <c r="AN288" s="258"/>
    </row>
    <row r="289" spans="14:40" x14ac:dyDescent="0.2">
      <c r="N289" s="263" t="str">
        <f t="shared" si="10"/>
        <v>N</v>
      </c>
      <c r="O289" s="264">
        <v>0.27400000000000002</v>
      </c>
      <c r="P289" s="265" t="e">
        <f t="shared" si="11"/>
        <v>#DIV/0!</v>
      </c>
      <c r="Q289" s="266">
        <f t="shared" si="12"/>
        <v>0</v>
      </c>
      <c r="AK289" s="255"/>
      <c r="AL289" s="256"/>
      <c r="AM289" s="257"/>
      <c r="AN289" s="258"/>
    </row>
    <row r="290" spans="14:40" x14ac:dyDescent="0.2">
      <c r="N290" s="263" t="str">
        <f t="shared" si="10"/>
        <v>N</v>
      </c>
      <c r="O290" s="264">
        <v>0.27500000000000002</v>
      </c>
      <c r="P290" s="265" t="e">
        <f t="shared" si="11"/>
        <v>#DIV/0!</v>
      </c>
      <c r="Q290" s="266">
        <f t="shared" si="12"/>
        <v>0</v>
      </c>
      <c r="AK290" s="255"/>
      <c r="AL290" s="256"/>
      <c r="AM290" s="257"/>
      <c r="AN290" s="258"/>
    </row>
    <row r="291" spans="14:40" x14ac:dyDescent="0.2">
      <c r="N291" s="263" t="str">
        <f t="shared" si="10"/>
        <v>N</v>
      </c>
      <c r="O291" s="264">
        <v>0.27600000000000002</v>
      </c>
      <c r="P291" s="265" t="e">
        <f t="shared" si="11"/>
        <v>#DIV/0!</v>
      </c>
      <c r="Q291" s="266">
        <f t="shared" si="12"/>
        <v>0</v>
      </c>
      <c r="AK291" s="255"/>
      <c r="AL291" s="256"/>
      <c r="AM291" s="257"/>
      <c r="AN291" s="258"/>
    </row>
    <row r="292" spans="14:40" x14ac:dyDescent="0.2">
      <c r="N292" s="263" t="str">
        <f t="shared" si="10"/>
        <v>N</v>
      </c>
      <c r="O292" s="264">
        <v>0.27700000000000002</v>
      </c>
      <c r="P292" s="265" t="e">
        <f t="shared" si="11"/>
        <v>#DIV/0!</v>
      </c>
      <c r="Q292" s="266">
        <f t="shared" si="12"/>
        <v>0</v>
      </c>
      <c r="AK292" s="255"/>
      <c r="AL292" s="256"/>
      <c r="AM292" s="257"/>
      <c r="AN292" s="258"/>
    </row>
    <row r="293" spans="14:40" x14ac:dyDescent="0.2">
      <c r="N293" s="263" t="str">
        <f t="shared" si="10"/>
        <v>N</v>
      </c>
      <c r="O293" s="264">
        <v>0.27800000000000002</v>
      </c>
      <c r="P293" s="265" t="e">
        <f t="shared" si="11"/>
        <v>#DIV/0!</v>
      </c>
      <c r="Q293" s="266">
        <f t="shared" si="12"/>
        <v>0</v>
      </c>
      <c r="AK293" s="255"/>
      <c r="AL293" s="256"/>
      <c r="AM293" s="257"/>
      <c r="AN293" s="258"/>
    </row>
    <row r="294" spans="14:40" x14ac:dyDescent="0.2">
      <c r="N294" s="263" t="str">
        <f t="shared" si="10"/>
        <v>N</v>
      </c>
      <c r="O294" s="264">
        <v>0.27900000000000003</v>
      </c>
      <c r="P294" s="265" t="e">
        <f t="shared" si="11"/>
        <v>#DIV/0!</v>
      </c>
      <c r="Q294" s="266">
        <f t="shared" si="12"/>
        <v>0</v>
      </c>
      <c r="AK294" s="255"/>
      <c r="AL294" s="256"/>
      <c r="AM294" s="257"/>
      <c r="AN294" s="258"/>
    </row>
    <row r="295" spans="14:40" x14ac:dyDescent="0.2">
      <c r="N295" s="263" t="str">
        <f t="shared" si="10"/>
        <v>N</v>
      </c>
      <c r="O295" s="264">
        <v>0.28000000000000003</v>
      </c>
      <c r="P295" s="265" t="e">
        <f t="shared" si="11"/>
        <v>#DIV/0!</v>
      </c>
      <c r="Q295" s="266">
        <f t="shared" si="12"/>
        <v>0</v>
      </c>
      <c r="AK295" s="255"/>
      <c r="AL295" s="256"/>
      <c r="AM295" s="257"/>
      <c r="AN295" s="258"/>
    </row>
    <row r="296" spans="14:40" x14ac:dyDescent="0.2">
      <c r="N296" s="263" t="str">
        <f t="shared" si="10"/>
        <v>N</v>
      </c>
      <c r="O296" s="264">
        <v>0.28100000000000003</v>
      </c>
      <c r="P296" s="265" t="e">
        <f t="shared" si="11"/>
        <v>#DIV/0!</v>
      </c>
      <c r="Q296" s="266">
        <f t="shared" si="12"/>
        <v>0</v>
      </c>
      <c r="AK296" s="255"/>
      <c r="AL296" s="256"/>
      <c r="AM296" s="257"/>
      <c r="AN296" s="258"/>
    </row>
    <row r="297" spans="14:40" x14ac:dyDescent="0.2">
      <c r="N297" s="263" t="str">
        <f t="shared" si="10"/>
        <v>N</v>
      </c>
      <c r="O297" s="264">
        <v>0.28199999999999997</v>
      </c>
      <c r="P297" s="265" t="e">
        <f t="shared" si="11"/>
        <v>#DIV/0!</v>
      </c>
      <c r="Q297" s="266">
        <f t="shared" si="12"/>
        <v>0</v>
      </c>
      <c r="AK297" s="255"/>
      <c r="AL297" s="256"/>
      <c r="AM297" s="257"/>
      <c r="AN297" s="258"/>
    </row>
    <row r="298" spans="14:40" x14ac:dyDescent="0.2">
      <c r="N298" s="263" t="str">
        <f t="shared" si="10"/>
        <v>N</v>
      </c>
      <c r="O298" s="264">
        <v>0.28299999999999997</v>
      </c>
      <c r="P298" s="265" t="e">
        <f t="shared" si="11"/>
        <v>#DIV/0!</v>
      </c>
      <c r="Q298" s="266">
        <f t="shared" si="12"/>
        <v>0</v>
      </c>
      <c r="AK298" s="255"/>
      <c r="AL298" s="256"/>
      <c r="AM298" s="257"/>
      <c r="AN298" s="258"/>
    </row>
    <row r="299" spans="14:40" x14ac:dyDescent="0.2">
      <c r="N299" s="263" t="str">
        <f t="shared" si="10"/>
        <v>N</v>
      </c>
      <c r="O299" s="264">
        <v>0.28399999999999997</v>
      </c>
      <c r="P299" s="265" t="e">
        <f t="shared" si="11"/>
        <v>#DIV/0!</v>
      </c>
      <c r="Q299" s="266">
        <f t="shared" si="12"/>
        <v>0</v>
      </c>
      <c r="AK299" s="255"/>
      <c r="AL299" s="256"/>
      <c r="AM299" s="257"/>
      <c r="AN299" s="258"/>
    </row>
    <row r="300" spans="14:40" x14ac:dyDescent="0.2">
      <c r="N300" s="263" t="str">
        <f t="shared" si="10"/>
        <v>N</v>
      </c>
      <c r="O300" s="264">
        <v>0.28499999999999998</v>
      </c>
      <c r="P300" s="265" t="e">
        <f t="shared" si="11"/>
        <v>#DIV/0!</v>
      </c>
      <c r="Q300" s="266">
        <f t="shared" si="12"/>
        <v>0</v>
      </c>
      <c r="AK300" s="255"/>
      <c r="AL300" s="256"/>
      <c r="AM300" s="257"/>
      <c r="AN300" s="258"/>
    </row>
    <row r="301" spans="14:40" x14ac:dyDescent="0.2">
      <c r="N301" s="263" t="str">
        <f t="shared" si="10"/>
        <v>N</v>
      </c>
      <c r="O301" s="264">
        <v>0.28599999999999998</v>
      </c>
      <c r="P301" s="265" t="e">
        <f t="shared" si="11"/>
        <v>#DIV/0!</v>
      </c>
      <c r="Q301" s="266">
        <f t="shared" si="12"/>
        <v>0</v>
      </c>
      <c r="AK301" s="255"/>
      <c r="AL301" s="256"/>
      <c r="AM301" s="257"/>
      <c r="AN301" s="258"/>
    </row>
    <row r="302" spans="14:40" x14ac:dyDescent="0.2">
      <c r="N302" s="263" t="str">
        <f t="shared" si="10"/>
        <v>N</v>
      </c>
      <c r="O302" s="264">
        <v>0.28699999999999998</v>
      </c>
      <c r="P302" s="265" t="e">
        <f t="shared" si="11"/>
        <v>#DIV/0!</v>
      </c>
      <c r="Q302" s="266">
        <f t="shared" si="12"/>
        <v>0</v>
      </c>
      <c r="AK302" s="255"/>
      <c r="AL302" s="256"/>
      <c r="AM302" s="257"/>
      <c r="AN302" s="258"/>
    </row>
    <row r="303" spans="14:40" x14ac:dyDescent="0.2">
      <c r="N303" s="263" t="str">
        <f t="shared" si="10"/>
        <v>N</v>
      </c>
      <c r="O303" s="264">
        <v>0.28799999999999998</v>
      </c>
      <c r="P303" s="265" t="e">
        <f t="shared" si="11"/>
        <v>#DIV/0!</v>
      </c>
      <c r="Q303" s="266">
        <f t="shared" si="12"/>
        <v>0</v>
      </c>
      <c r="AK303" s="255"/>
      <c r="AL303" s="256"/>
      <c r="AM303" s="257"/>
      <c r="AN303" s="258"/>
    </row>
    <row r="304" spans="14:40" x14ac:dyDescent="0.2">
      <c r="N304" s="263" t="str">
        <f t="shared" si="10"/>
        <v>N</v>
      </c>
      <c r="O304" s="264">
        <v>0.28899999999999998</v>
      </c>
      <c r="P304" s="265" t="e">
        <f t="shared" si="11"/>
        <v>#DIV/0!</v>
      </c>
      <c r="Q304" s="266">
        <f t="shared" si="12"/>
        <v>0</v>
      </c>
      <c r="AK304" s="255"/>
      <c r="AL304" s="256"/>
      <c r="AM304" s="257"/>
      <c r="AN304" s="258"/>
    </row>
    <row r="305" spans="14:40" x14ac:dyDescent="0.2">
      <c r="N305" s="263" t="str">
        <f t="shared" si="10"/>
        <v>N</v>
      </c>
      <c r="O305" s="264">
        <v>0.28999999999999998</v>
      </c>
      <c r="P305" s="265" t="e">
        <f t="shared" si="11"/>
        <v>#DIV/0!</v>
      </c>
      <c r="Q305" s="266">
        <f t="shared" si="12"/>
        <v>0</v>
      </c>
      <c r="AK305" s="255"/>
      <c r="AL305" s="256"/>
      <c r="AM305" s="257"/>
      <c r="AN305" s="258"/>
    </row>
    <row r="306" spans="14:40" x14ac:dyDescent="0.2">
      <c r="N306" s="263" t="str">
        <f t="shared" si="10"/>
        <v>N</v>
      </c>
      <c r="O306" s="264">
        <v>0.29099999999999998</v>
      </c>
      <c r="P306" s="265" t="e">
        <f t="shared" si="11"/>
        <v>#DIV/0!</v>
      </c>
      <c r="Q306" s="266">
        <f t="shared" si="12"/>
        <v>0</v>
      </c>
      <c r="AK306" s="255"/>
      <c r="AL306" s="256"/>
      <c r="AM306" s="257"/>
      <c r="AN306" s="258"/>
    </row>
    <row r="307" spans="14:40" x14ac:dyDescent="0.2">
      <c r="N307" s="263" t="str">
        <f t="shared" si="10"/>
        <v>N</v>
      </c>
      <c r="O307" s="264">
        <v>0.29199999999999998</v>
      </c>
      <c r="P307" s="265" t="e">
        <f t="shared" si="11"/>
        <v>#DIV/0!</v>
      </c>
      <c r="Q307" s="266">
        <f t="shared" si="12"/>
        <v>0</v>
      </c>
      <c r="AK307" s="255"/>
      <c r="AL307" s="256"/>
      <c r="AM307" s="257"/>
      <c r="AN307" s="258"/>
    </row>
    <row r="308" spans="14:40" x14ac:dyDescent="0.2">
      <c r="N308" s="263" t="str">
        <f t="shared" si="10"/>
        <v>N</v>
      </c>
      <c r="O308" s="264">
        <v>0.29299999999999998</v>
      </c>
      <c r="P308" s="265" t="e">
        <f t="shared" si="11"/>
        <v>#DIV/0!</v>
      </c>
      <c r="Q308" s="266">
        <f t="shared" si="12"/>
        <v>0</v>
      </c>
      <c r="AK308" s="255"/>
      <c r="AL308" s="256"/>
      <c r="AM308" s="257"/>
      <c r="AN308" s="258"/>
    </row>
    <row r="309" spans="14:40" x14ac:dyDescent="0.2">
      <c r="N309" s="263" t="str">
        <f t="shared" si="10"/>
        <v>N</v>
      </c>
      <c r="O309" s="264">
        <v>0.29399999999999998</v>
      </c>
      <c r="P309" s="265" t="e">
        <f t="shared" si="11"/>
        <v>#DIV/0!</v>
      </c>
      <c r="Q309" s="266">
        <f t="shared" si="12"/>
        <v>0</v>
      </c>
      <c r="AK309" s="255"/>
      <c r="AL309" s="256"/>
      <c r="AM309" s="257"/>
      <c r="AN309" s="258"/>
    </row>
    <row r="310" spans="14:40" x14ac:dyDescent="0.2">
      <c r="N310" s="263" t="str">
        <f t="shared" si="10"/>
        <v>N</v>
      </c>
      <c r="O310" s="264">
        <v>0.29499999999999998</v>
      </c>
      <c r="P310" s="265" t="e">
        <f t="shared" si="11"/>
        <v>#DIV/0!</v>
      </c>
      <c r="Q310" s="266">
        <f t="shared" si="12"/>
        <v>0</v>
      </c>
      <c r="AK310" s="255"/>
      <c r="AL310" s="256"/>
      <c r="AM310" s="257"/>
      <c r="AN310" s="258"/>
    </row>
    <row r="311" spans="14:40" x14ac:dyDescent="0.2">
      <c r="N311" s="263" t="str">
        <f t="shared" si="10"/>
        <v>N</v>
      </c>
      <c r="O311" s="264">
        <v>0.29599999999999999</v>
      </c>
      <c r="P311" s="265" t="e">
        <f t="shared" si="11"/>
        <v>#DIV/0!</v>
      </c>
      <c r="Q311" s="266">
        <f t="shared" si="12"/>
        <v>0</v>
      </c>
      <c r="AK311" s="255"/>
      <c r="AL311" s="256"/>
      <c r="AM311" s="257"/>
      <c r="AN311" s="258"/>
    </row>
    <row r="312" spans="14:40" x14ac:dyDescent="0.2">
      <c r="N312" s="263" t="str">
        <f t="shared" si="10"/>
        <v>N</v>
      </c>
      <c r="O312" s="264">
        <v>0.29699999999999999</v>
      </c>
      <c r="P312" s="265" t="e">
        <f t="shared" si="11"/>
        <v>#DIV/0!</v>
      </c>
      <c r="Q312" s="266">
        <f t="shared" si="12"/>
        <v>0</v>
      </c>
      <c r="AK312" s="255"/>
      <c r="AL312" s="256"/>
      <c r="AM312" s="257"/>
      <c r="AN312" s="258"/>
    </row>
    <row r="313" spans="14:40" x14ac:dyDescent="0.2">
      <c r="N313" s="263" t="str">
        <f t="shared" si="10"/>
        <v>N</v>
      </c>
      <c r="O313" s="264">
        <v>0.29799999999999999</v>
      </c>
      <c r="P313" s="265" t="e">
        <f t="shared" si="11"/>
        <v>#DIV/0!</v>
      </c>
      <c r="Q313" s="266">
        <f t="shared" si="12"/>
        <v>0</v>
      </c>
      <c r="AK313" s="255"/>
      <c r="AL313" s="256"/>
      <c r="AM313" s="257"/>
      <c r="AN313" s="258"/>
    </row>
    <row r="314" spans="14:40" x14ac:dyDescent="0.2">
      <c r="N314" s="263" t="str">
        <f t="shared" si="10"/>
        <v>N</v>
      </c>
      <c r="O314" s="264">
        <v>0.29899999999999999</v>
      </c>
      <c r="P314" s="265" t="e">
        <f t="shared" si="11"/>
        <v>#DIV/0!</v>
      </c>
      <c r="Q314" s="266">
        <f t="shared" si="12"/>
        <v>0</v>
      </c>
      <c r="AK314" s="255"/>
      <c r="AL314" s="256"/>
      <c r="AM314" s="257"/>
      <c r="AN314" s="258"/>
    </row>
    <row r="315" spans="14:40" x14ac:dyDescent="0.2">
      <c r="N315" s="263" t="str">
        <f t="shared" si="10"/>
        <v>N</v>
      </c>
      <c r="O315" s="264">
        <v>0.3</v>
      </c>
      <c r="P315" s="265" t="e">
        <f t="shared" si="11"/>
        <v>#DIV/0!</v>
      </c>
      <c r="Q315" s="266">
        <f t="shared" si="12"/>
        <v>0</v>
      </c>
      <c r="AK315" s="255"/>
      <c r="AL315" s="256"/>
      <c r="AM315" s="257"/>
      <c r="AN315" s="258"/>
    </row>
    <row r="316" spans="14:40" x14ac:dyDescent="0.2">
      <c r="N316" s="263" t="str">
        <f t="shared" si="10"/>
        <v>N</v>
      </c>
      <c r="O316" s="264">
        <v>0.30099999999999999</v>
      </c>
      <c r="P316" s="265" t="e">
        <f t="shared" si="11"/>
        <v>#DIV/0!</v>
      </c>
      <c r="Q316" s="266">
        <f t="shared" si="12"/>
        <v>0</v>
      </c>
      <c r="AK316" s="255"/>
      <c r="AL316" s="256"/>
      <c r="AM316" s="257"/>
      <c r="AN316" s="258"/>
    </row>
    <row r="317" spans="14:40" x14ac:dyDescent="0.2">
      <c r="N317" s="263" t="str">
        <f t="shared" si="10"/>
        <v>N</v>
      </c>
      <c r="O317" s="264">
        <v>0.30199999999999999</v>
      </c>
      <c r="P317" s="265" t="e">
        <f t="shared" si="11"/>
        <v>#DIV/0!</v>
      </c>
      <c r="Q317" s="266">
        <f t="shared" si="12"/>
        <v>0</v>
      </c>
      <c r="AK317" s="255"/>
      <c r="AL317" s="256"/>
      <c r="AM317" s="257"/>
      <c r="AN317" s="258"/>
    </row>
    <row r="318" spans="14:40" x14ac:dyDescent="0.2">
      <c r="N318" s="263" t="str">
        <f t="shared" si="10"/>
        <v>N</v>
      </c>
      <c r="O318" s="264">
        <v>0.30299999999999999</v>
      </c>
      <c r="P318" s="265" t="e">
        <f t="shared" si="11"/>
        <v>#DIV/0!</v>
      </c>
      <c r="Q318" s="266">
        <f t="shared" si="12"/>
        <v>0</v>
      </c>
      <c r="AK318" s="255"/>
      <c r="AL318" s="256"/>
      <c r="AM318" s="257"/>
      <c r="AN318" s="258"/>
    </row>
    <row r="319" spans="14:40" x14ac:dyDescent="0.2">
      <c r="N319" s="263" t="str">
        <f t="shared" si="10"/>
        <v>N</v>
      </c>
      <c r="O319" s="264">
        <v>0.30399999999999999</v>
      </c>
      <c r="P319" s="265" t="e">
        <f t="shared" si="11"/>
        <v>#DIV/0!</v>
      </c>
      <c r="Q319" s="266">
        <f t="shared" si="12"/>
        <v>0</v>
      </c>
      <c r="AK319" s="255"/>
      <c r="AL319" s="256"/>
      <c r="AM319" s="257"/>
      <c r="AN319" s="258"/>
    </row>
    <row r="320" spans="14:40" x14ac:dyDescent="0.2">
      <c r="N320" s="263" t="str">
        <f t="shared" ref="N320:N383" si="13">IF(Q320&lt;=0.46,"N","Y")</f>
        <v>N</v>
      </c>
      <c r="O320" s="264">
        <v>0.30499999999999999</v>
      </c>
      <c r="P320" s="265" t="e">
        <f t="shared" ref="P320:P383" si="14">($AB$83*(1+O320/12)*(1/(1+O320/12)-1))/((1/(1+O320/12))^($AH$76*12)-1)</f>
        <v>#DIV/0!</v>
      </c>
      <c r="Q320" s="266">
        <f t="shared" ref="Q320:Q383" si="15">IFERROR(IF($AB$95&gt;0,(P320+$AB$100)/($AB$101+$AB$96-$AB$97),0),2)</f>
        <v>0</v>
      </c>
      <c r="AK320" s="255"/>
      <c r="AL320" s="256"/>
      <c r="AM320" s="257"/>
      <c r="AN320" s="258"/>
    </row>
    <row r="321" spans="14:40" x14ac:dyDescent="0.2">
      <c r="N321" s="263" t="str">
        <f t="shared" si="13"/>
        <v>N</v>
      </c>
      <c r="O321" s="264">
        <v>0.30599999999999999</v>
      </c>
      <c r="P321" s="265" t="e">
        <f t="shared" si="14"/>
        <v>#DIV/0!</v>
      </c>
      <c r="Q321" s="266">
        <f t="shared" si="15"/>
        <v>0</v>
      </c>
      <c r="AK321" s="255"/>
      <c r="AL321" s="256"/>
      <c r="AM321" s="257"/>
      <c r="AN321" s="258"/>
    </row>
    <row r="322" spans="14:40" x14ac:dyDescent="0.2">
      <c r="N322" s="263" t="str">
        <f t="shared" si="13"/>
        <v>N</v>
      </c>
      <c r="O322" s="264">
        <v>0.307</v>
      </c>
      <c r="P322" s="265" t="e">
        <f t="shared" si="14"/>
        <v>#DIV/0!</v>
      </c>
      <c r="Q322" s="266">
        <f t="shared" si="15"/>
        <v>0</v>
      </c>
      <c r="AK322" s="255"/>
      <c r="AL322" s="256"/>
      <c r="AM322" s="257"/>
      <c r="AN322" s="258"/>
    </row>
    <row r="323" spans="14:40" x14ac:dyDescent="0.2">
      <c r="N323" s="263" t="str">
        <f t="shared" si="13"/>
        <v>N</v>
      </c>
      <c r="O323" s="264">
        <v>0.308</v>
      </c>
      <c r="P323" s="265" t="e">
        <f t="shared" si="14"/>
        <v>#DIV/0!</v>
      </c>
      <c r="Q323" s="266">
        <f t="shared" si="15"/>
        <v>0</v>
      </c>
      <c r="AK323" s="255"/>
      <c r="AL323" s="256"/>
      <c r="AM323" s="257"/>
      <c r="AN323" s="258"/>
    </row>
    <row r="324" spans="14:40" x14ac:dyDescent="0.2">
      <c r="N324" s="263" t="str">
        <f t="shared" si="13"/>
        <v>N</v>
      </c>
      <c r="O324" s="264">
        <v>0.309</v>
      </c>
      <c r="P324" s="265" t="e">
        <f t="shared" si="14"/>
        <v>#DIV/0!</v>
      </c>
      <c r="Q324" s="266">
        <f t="shared" si="15"/>
        <v>0</v>
      </c>
      <c r="AK324" s="255"/>
      <c r="AL324" s="256"/>
      <c r="AM324" s="257"/>
      <c r="AN324" s="258"/>
    </row>
    <row r="325" spans="14:40" x14ac:dyDescent="0.2">
      <c r="N325" s="263" t="str">
        <f t="shared" si="13"/>
        <v>N</v>
      </c>
      <c r="O325" s="264">
        <v>0.31</v>
      </c>
      <c r="P325" s="265" t="e">
        <f t="shared" si="14"/>
        <v>#DIV/0!</v>
      </c>
      <c r="Q325" s="266">
        <f t="shared" si="15"/>
        <v>0</v>
      </c>
      <c r="AK325" s="255"/>
      <c r="AL325" s="256"/>
      <c r="AM325" s="257"/>
      <c r="AN325" s="258"/>
    </row>
    <row r="326" spans="14:40" x14ac:dyDescent="0.2">
      <c r="N326" s="263" t="str">
        <f t="shared" si="13"/>
        <v>N</v>
      </c>
      <c r="O326" s="264">
        <v>0.311</v>
      </c>
      <c r="P326" s="265" t="e">
        <f t="shared" si="14"/>
        <v>#DIV/0!</v>
      </c>
      <c r="Q326" s="266">
        <f t="shared" si="15"/>
        <v>0</v>
      </c>
      <c r="AK326" s="255"/>
      <c r="AL326" s="256"/>
      <c r="AM326" s="257"/>
      <c r="AN326" s="258"/>
    </row>
    <row r="327" spans="14:40" x14ac:dyDescent="0.2">
      <c r="N327" s="263" t="str">
        <f t="shared" si="13"/>
        <v>N</v>
      </c>
      <c r="O327" s="264">
        <v>0.312</v>
      </c>
      <c r="P327" s="265" t="e">
        <f t="shared" si="14"/>
        <v>#DIV/0!</v>
      </c>
      <c r="Q327" s="266">
        <f t="shared" si="15"/>
        <v>0</v>
      </c>
      <c r="AK327" s="255"/>
      <c r="AL327" s="256"/>
      <c r="AM327" s="257"/>
      <c r="AN327" s="258"/>
    </row>
    <row r="328" spans="14:40" x14ac:dyDescent="0.2">
      <c r="N328" s="263" t="str">
        <f t="shared" si="13"/>
        <v>N</v>
      </c>
      <c r="O328" s="264">
        <v>0.313</v>
      </c>
      <c r="P328" s="265" t="e">
        <f t="shared" si="14"/>
        <v>#DIV/0!</v>
      </c>
      <c r="Q328" s="266">
        <f t="shared" si="15"/>
        <v>0</v>
      </c>
      <c r="AK328" s="255"/>
      <c r="AL328" s="256"/>
      <c r="AM328" s="257"/>
      <c r="AN328" s="258"/>
    </row>
    <row r="329" spans="14:40" x14ac:dyDescent="0.2">
      <c r="N329" s="263" t="str">
        <f t="shared" si="13"/>
        <v>N</v>
      </c>
      <c r="O329" s="264">
        <v>0.314</v>
      </c>
      <c r="P329" s="265" t="e">
        <f t="shared" si="14"/>
        <v>#DIV/0!</v>
      </c>
      <c r="Q329" s="266">
        <f t="shared" si="15"/>
        <v>0</v>
      </c>
      <c r="AK329" s="255"/>
      <c r="AL329" s="256"/>
      <c r="AM329" s="257"/>
      <c r="AN329" s="258"/>
    </row>
    <row r="330" spans="14:40" x14ac:dyDescent="0.2">
      <c r="N330" s="263" t="str">
        <f t="shared" si="13"/>
        <v>N</v>
      </c>
      <c r="O330" s="264">
        <v>0.315</v>
      </c>
      <c r="P330" s="265" t="e">
        <f t="shared" si="14"/>
        <v>#DIV/0!</v>
      </c>
      <c r="Q330" s="266">
        <f t="shared" si="15"/>
        <v>0</v>
      </c>
      <c r="AK330" s="255"/>
      <c r="AL330" s="256"/>
      <c r="AM330" s="257"/>
      <c r="AN330" s="258"/>
    </row>
    <row r="331" spans="14:40" x14ac:dyDescent="0.2">
      <c r="N331" s="263" t="str">
        <f t="shared" si="13"/>
        <v>N</v>
      </c>
      <c r="O331" s="264">
        <v>0.316</v>
      </c>
      <c r="P331" s="265" t="e">
        <f t="shared" si="14"/>
        <v>#DIV/0!</v>
      </c>
      <c r="Q331" s="266">
        <f t="shared" si="15"/>
        <v>0</v>
      </c>
      <c r="AK331" s="255"/>
      <c r="AL331" s="256"/>
      <c r="AM331" s="257"/>
      <c r="AN331" s="258"/>
    </row>
    <row r="332" spans="14:40" x14ac:dyDescent="0.2">
      <c r="N332" s="263" t="str">
        <f t="shared" si="13"/>
        <v>N</v>
      </c>
      <c r="O332" s="264">
        <v>0.317</v>
      </c>
      <c r="P332" s="265" t="e">
        <f t="shared" si="14"/>
        <v>#DIV/0!</v>
      </c>
      <c r="Q332" s="266">
        <f t="shared" si="15"/>
        <v>0</v>
      </c>
      <c r="AK332" s="255"/>
      <c r="AL332" s="256"/>
      <c r="AM332" s="257"/>
      <c r="AN332" s="258"/>
    </row>
    <row r="333" spans="14:40" x14ac:dyDescent="0.2">
      <c r="N333" s="263" t="str">
        <f t="shared" si="13"/>
        <v>N</v>
      </c>
      <c r="O333" s="264">
        <v>0.318</v>
      </c>
      <c r="P333" s="265" t="e">
        <f t="shared" si="14"/>
        <v>#DIV/0!</v>
      </c>
      <c r="Q333" s="266">
        <f t="shared" si="15"/>
        <v>0</v>
      </c>
      <c r="AK333" s="255"/>
      <c r="AL333" s="256"/>
      <c r="AM333" s="257"/>
      <c r="AN333" s="258"/>
    </row>
    <row r="334" spans="14:40" x14ac:dyDescent="0.2">
      <c r="N334" s="263" t="str">
        <f t="shared" si="13"/>
        <v>N</v>
      </c>
      <c r="O334" s="264">
        <v>0.31900000000000001</v>
      </c>
      <c r="P334" s="265" t="e">
        <f t="shared" si="14"/>
        <v>#DIV/0!</v>
      </c>
      <c r="Q334" s="266">
        <f t="shared" si="15"/>
        <v>0</v>
      </c>
      <c r="AK334" s="255"/>
      <c r="AL334" s="256"/>
      <c r="AM334" s="257"/>
      <c r="AN334" s="258"/>
    </row>
    <row r="335" spans="14:40" x14ac:dyDescent="0.2">
      <c r="N335" s="263" t="str">
        <f t="shared" si="13"/>
        <v>N</v>
      </c>
      <c r="O335" s="264">
        <v>0.32</v>
      </c>
      <c r="P335" s="265" t="e">
        <f t="shared" si="14"/>
        <v>#DIV/0!</v>
      </c>
      <c r="Q335" s="266">
        <f t="shared" si="15"/>
        <v>0</v>
      </c>
      <c r="AK335" s="255"/>
      <c r="AL335" s="256"/>
      <c r="AM335" s="257"/>
      <c r="AN335" s="258"/>
    </row>
    <row r="336" spans="14:40" x14ac:dyDescent="0.2">
      <c r="N336" s="263" t="str">
        <f t="shared" si="13"/>
        <v>N</v>
      </c>
      <c r="O336" s="264">
        <v>0.32100000000000001</v>
      </c>
      <c r="P336" s="265" t="e">
        <f t="shared" si="14"/>
        <v>#DIV/0!</v>
      </c>
      <c r="Q336" s="266">
        <f t="shared" si="15"/>
        <v>0</v>
      </c>
      <c r="AK336" s="255"/>
      <c r="AL336" s="256"/>
      <c r="AM336" s="257"/>
      <c r="AN336" s="258"/>
    </row>
    <row r="337" spans="14:40" x14ac:dyDescent="0.2">
      <c r="N337" s="263" t="str">
        <f t="shared" si="13"/>
        <v>N</v>
      </c>
      <c r="O337" s="264">
        <v>0.32200000000000001</v>
      </c>
      <c r="P337" s="265" t="e">
        <f t="shared" si="14"/>
        <v>#DIV/0!</v>
      </c>
      <c r="Q337" s="266">
        <f t="shared" si="15"/>
        <v>0</v>
      </c>
      <c r="AK337" s="255"/>
      <c r="AL337" s="256"/>
      <c r="AM337" s="257"/>
      <c r="AN337" s="258"/>
    </row>
    <row r="338" spans="14:40" x14ac:dyDescent="0.2">
      <c r="N338" s="263" t="str">
        <f t="shared" si="13"/>
        <v>N</v>
      </c>
      <c r="O338" s="264">
        <v>0.32300000000000001</v>
      </c>
      <c r="P338" s="265" t="e">
        <f t="shared" si="14"/>
        <v>#DIV/0!</v>
      </c>
      <c r="Q338" s="266">
        <f t="shared" si="15"/>
        <v>0</v>
      </c>
      <c r="AK338" s="255"/>
      <c r="AL338" s="256"/>
      <c r="AM338" s="257"/>
      <c r="AN338" s="258"/>
    </row>
    <row r="339" spans="14:40" x14ac:dyDescent="0.2">
      <c r="N339" s="263" t="str">
        <f t="shared" si="13"/>
        <v>N</v>
      </c>
      <c r="O339" s="264">
        <v>0.32400000000000001</v>
      </c>
      <c r="P339" s="265" t="e">
        <f t="shared" si="14"/>
        <v>#DIV/0!</v>
      </c>
      <c r="Q339" s="266">
        <f t="shared" si="15"/>
        <v>0</v>
      </c>
      <c r="AK339" s="255"/>
      <c r="AL339" s="256"/>
      <c r="AM339" s="257"/>
      <c r="AN339" s="258"/>
    </row>
    <row r="340" spans="14:40" x14ac:dyDescent="0.2">
      <c r="N340" s="263" t="str">
        <f t="shared" si="13"/>
        <v>N</v>
      </c>
      <c r="O340" s="264">
        <v>0.32500000000000001</v>
      </c>
      <c r="P340" s="265" t="e">
        <f t="shared" si="14"/>
        <v>#DIV/0!</v>
      </c>
      <c r="Q340" s="266">
        <f t="shared" si="15"/>
        <v>0</v>
      </c>
      <c r="AK340" s="255"/>
      <c r="AL340" s="256"/>
      <c r="AM340" s="257"/>
      <c r="AN340" s="258"/>
    </row>
    <row r="341" spans="14:40" x14ac:dyDescent="0.2">
      <c r="N341" s="263" t="str">
        <f t="shared" si="13"/>
        <v>N</v>
      </c>
      <c r="O341" s="264">
        <v>0.32600000000000001</v>
      </c>
      <c r="P341" s="265" t="e">
        <f t="shared" si="14"/>
        <v>#DIV/0!</v>
      </c>
      <c r="Q341" s="266">
        <f t="shared" si="15"/>
        <v>0</v>
      </c>
      <c r="AK341" s="255"/>
      <c r="AL341" s="256"/>
      <c r="AM341" s="257"/>
      <c r="AN341" s="258"/>
    </row>
    <row r="342" spans="14:40" x14ac:dyDescent="0.2">
      <c r="N342" s="263" t="str">
        <f t="shared" si="13"/>
        <v>N</v>
      </c>
      <c r="O342" s="264">
        <v>0.32700000000000001</v>
      </c>
      <c r="P342" s="265" t="e">
        <f t="shared" si="14"/>
        <v>#DIV/0!</v>
      </c>
      <c r="Q342" s="266">
        <f t="shared" si="15"/>
        <v>0</v>
      </c>
      <c r="AK342" s="255"/>
      <c r="AL342" s="256"/>
      <c r="AM342" s="257"/>
      <c r="AN342" s="258"/>
    </row>
    <row r="343" spans="14:40" x14ac:dyDescent="0.2">
      <c r="N343" s="263" t="str">
        <f t="shared" si="13"/>
        <v>N</v>
      </c>
      <c r="O343" s="264">
        <v>0.32800000000000001</v>
      </c>
      <c r="P343" s="265" t="e">
        <f t="shared" si="14"/>
        <v>#DIV/0!</v>
      </c>
      <c r="Q343" s="266">
        <f t="shared" si="15"/>
        <v>0</v>
      </c>
      <c r="AK343" s="255"/>
      <c r="AL343" s="256"/>
      <c r="AM343" s="257"/>
      <c r="AN343" s="258"/>
    </row>
    <row r="344" spans="14:40" x14ac:dyDescent="0.2">
      <c r="N344" s="263" t="str">
        <f t="shared" si="13"/>
        <v>N</v>
      </c>
      <c r="O344" s="264">
        <v>0.32900000000000001</v>
      </c>
      <c r="P344" s="265" t="e">
        <f t="shared" si="14"/>
        <v>#DIV/0!</v>
      </c>
      <c r="Q344" s="266">
        <f t="shared" si="15"/>
        <v>0</v>
      </c>
      <c r="AK344" s="255"/>
      <c r="AL344" s="256"/>
      <c r="AM344" s="257"/>
      <c r="AN344" s="258"/>
    </row>
    <row r="345" spans="14:40" x14ac:dyDescent="0.2">
      <c r="N345" s="263" t="str">
        <f t="shared" si="13"/>
        <v>N</v>
      </c>
      <c r="O345" s="264">
        <v>0.33</v>
      </c>
      <c r="P345" s="265" t="e">
        <f t="shared" si="14"/>
        <v>#DIV/0!</v>
      </c>
      <c r="Q345" s="266">
        <f t="shared" si="15"/>
        <v>0</v>
      </c>
      <c r="AK345" s="255"/>
      <c r="AL345" s="256"/>
      <c r="AM345" s="257"/>
      <c r="AN345" s="258"/>
    </row>
    <row r="346" spans="14:40" x14ac:dyDescent="0.2">
      <c r="N346" s="263" t="str">
        <f t="shared" si="13"/>
        <v>N</v>
      </c>
      <c r="O346" s="264">
        <v>0.33100000000000002</v>
      </c>
      <c r="P346" s="265" t="e">
        <f t="shared" si="14"/>
        <v>#DIV/0!</v>
      </c>
      <c r="Q346" s="266">
        <f t="shared" si="15"/>
        <v>0</v>
      </c>
      <c r="AK346" s="255"/>
      <c r="AL346" s="256"/>
      <c r="AM346" s="257"/>
      <c r="AN346" s="258"/>
    </row>
    <row r="347" spans="14:40" x14ac:dyDescent="0.2">
      <c r="N347" s="263" t="str">
        <f t="shared" si="13"/>
        <v>N</v>
      </c>
      <c r="O347" s="264">
        <v>0.33200000000000002</v>
      </c>
      <c r="P347" s="265" t="e">
        <f t="shared" si="14"/>
        <v>#DIV/0!</v>
      </c>
      <c r="Q347" s="266">
        <f t="shared" si="15"/>
        <v>0</v>
      </c>
      <c r="AK347" s="255"/>
      <c r="AL347" s="256"/>
      <c r="AM347" s="257"/>
      <c r="AN347" s="258"/>
    </row>
    <row r="348" spans="14:40" x14ac:dyDescent="0.2">
      <c r="N348" s="263" t="str">
        <f t="shared" si="13"/>
        <v>N</v>
      </c>
      <c r="O348" s="264">
        <v>0.33300000000000002</v>
      </c>
      <c r="P348" s="265" t="e">
        <f t="shared" si="14"/>
        <v>#DIV/0!</v>
      </c>
      <c r="Q348" s="266">
        <f t="shared" si="15"/>
        <v>0</v>
      </c>
      <c r="AK348" s="255"/>
      <c r="AL348" s="256"/>
      <c r="AM348" s="257"/>
      <c r="AN348" s="258"/>
    </row>
    <row r="349" spans="14:40" x14ac:dyDescent="0.2">
      <c r="N349" s="263" t="str">
        <f t="shared" si="13"/>
        <v>N</v>
      </c>
      <c r="O349" s="264">
        <v>0.33400000000000002</v>
      </c>
      <c r="P349" s="265" t="e">
        <f t="shared" si="14"/>
        <v>#DIV/0!</v>
      </c>
      <c r="Q349" s="266">
        <f t="shared" si="15"/>
        <v>0</v>
      </c>
      <c r="AK349" s="255"/>
      <c r="AL349" s="256"/>
      <c r="AM349" s="257"/>
      <c r="AN349" s="258"/>
    </row>
    <row r="350" spans="14:40" x14ac:dyDescent="0.2">
      <c r="N350" s="263" t="str">
        <f t="shared" si="13"/>
        <v>N</v>
      </c>
      <c r="O350" s="264">
        <v>0.33500000000000002</v>
      </c>
      <c r="P350" s="265" t="e">
        <f t="shared" si="14"/>
        <v>#DIV/0!</v>
      </c>
      <c r="Q350" s="266">
        <f t="shared" si="15"/>
        <v>0</v>
      </c>
      <c r="AK350" s="255"/>
      <c r="AL350" s="256"/>
      <c r="AM350" s="257"/>
      <c r="AN350" s="258"/>
    </row>
    <row r="351" spans="14:40" x14ac:dyDescent="0.2">
      <c r="N351" s="263" t="str">
        <f t="shared" si="13"/>
        <v>N</v>
      </c>
      <c r="O351" s="264">
        <v>0.33600000000000002</v>
      </c>
      <c r="P351" s="265" t="e">
        <f t="shared" si="14"/>
        <v>#DIV/0!</v>
      </c>
      <c r="Q351" s="266">
        <f t="shared" si="15"/>
        <v>0</v>
      </c>
      <c r="AK351" s="255"/>
      <c r="AL351" s="256"/>
      <c r="AM351" s="257"/>
      <c r="AN351" s="258"/>
    </row>
    <row r="352" spans="14:40" x14ac:dyDescent="0.2">
      <c r="N352" s="263" t="str">
        <f t="shared" si="13"/>
        <v>N</v>
      </c>
      <c r="O352" s="264">
        <v>0.33700000000000002</v>
      </c>
      <c r="P352" s="265" t="e">
        <f t="shared" si="14"/>
        <v>#DIV/0!</v>
      </c>
      <c r="Q352" s="266">
        <f t="shared" si="15"/>
        <v>0</v>
      </c>
      <c r="AK352" s="255"/>
      <c r="AL352" s="256"/>
      <c r="AM352" s="257"/>
      <c r="AN352" s="258"/>
    </row>
    <row r="353" spans="14:40" x14ac:dyDescent="0.2">
      <c r="N353" s="263" t="str">
        <f t="shared" si="13"/>
        <v>N</v>
      </c>
      <c r="O353" s="264">
        <v>0.33800000000000002</v>
      </c>
      <c r="P353" s="265" t="e">
        <f t="shared" si="14"/>
        <v>#DIV/0!</v>
      </c>
      <c r="Q353" s="266">
        <f t="shared" si="15"/>
        <v>0</v>
      </c>
      <c r="AK353" s="255"/>
      <c r="AL353" s="256"/>
      <c r="AM353" s="257"/>
      <c r="AN353" s="258"/>
    </row>
    <row r="354" spans="14:40" x14ac:dyDescent="0.2">
      <c r="N354" s="263" t="str">
        <f t="shared" si="13"/>
        <v>N</v>
      </c>
      <c r="O354" s="264">
        <v>0.33900000000000002</v>
      </c>
      <c r="P354" s="265" t="e">
        <f t="shared" si="14"/>
        <v>#DIV/0!</v>
      </c>
      <c r="Q354" s="266">
        <f t="shared" si="15"/>
        <v>0</v>
      </c>
      <c r="AK354" s="255"/>
      <c r="AL354" s="256"/>
      <c r="AM354" s="257"/>
      <c r="AN354" s="258"/>
    </row>
    <row r="355" spans="14:40" x14ac:dyDescent="0.2">
      <c r="N355" s="263" t="str">
        <f t="shared" si="13"/>
        <v>N</v>
      </c>
      <c r="O355" s="264">
        <v>0.34</v>
      </c>
      <c r="P355" s="265" t="e">
        <f t="shared" si="14"/>
        <v>#DIV/0!</v>
      </c>
      <c r="Q355" s="266">
        <f t="shared" si="15"/>
        <v>0</v>
      </c>
      <c r="AK355" s="255"/>
      <c r="AL355" s="256"/>
      <c r="AM355" s="257"/>
      <c r="AN355" s="258"/>
    </row>
    <row r="356" spans="14:40" x14ac:dyDescent="0.2">
      <c r="N356" s="263" t="str">
        <f t="shared" si="13"/>
        <v>N</v>
      </c>
      <c r="O356" s="264">
        <v>0.34100000000000003</v>
      </c>
      <c r="P356" s="265" t="e">
        <f t="shared" si="14"/>
        <v>#DIV/0!</v>
      </c>
      <c r="Q356" s="266">
        <f t="shared" si="15"/>
        <v>0</v>
      </c>
      <c r="AK356" s="255"/>
      <c r="AL356" s="256"/>
      <c r="AM356" s="257"/>
      <c r="AN356" s="258"/>
    </row>
    <row r="357" spans="14:40" x14ac:dyDescent="0.2">
      <c r="N357" s="263" t="str">
        <f t="shared" si="13"/>
        <v>N</v>
      </c>
      <c r="O357" s="264">
        <v>0.34200000000000003</v>
      </c>
      <c r="P357" s="265" t="e">
        <f t="shared" si="14"/>
        <v>#DIV/0!</v>
      </c>
      <c r="Q357" s="266">
        <f t="shared" si="15"/>
        <v>0</v>
      </c>
      <c r="AK357" s="255"/>
      <c r="AL357" s="256"/>
      <c r="AM357" s="257"/>
      <c r="AN357" s="258"/>
    </row>
    <row r="358" spans="14:40" x14ac:dyDescent="0.2">
      <c r="N358" s="263" t="str">
        <f t="shared" si="13"/>
        <v>N</v>
      </c>
      <c r="O358" s="264">
        <v>0.34300000000000003</v>
      </c>
      <c r="P358" s="265" t="e">
        <f t="shared" si="14"/>
        <v>#DIV/0!</v>
      </c>
      <c r="Q358" s="266">
        <f t="shared" si="15"/>
        <v>0</v>
      </c>
      <c r="AK358" s="255"/>
      <c r="AL358" s="256"/>
      <c r="AM358" s="257"/>
      <c r="AN358" s="258"/>
    </row>
    <row r="359" spans="14:40" x14ac:dyDescent="0.2">
      <c r="N359" s="263" t="str">
        <f t="shared" si="13"/>
        <v>N</v>
      </c>
      <c r="O359" s="264">
        <v>0.34399999999999997</v>
      </c>
      <c r="P359" s="265" t="e">
        <f t="shared" si="14"/>
        <v>#DIV/0!</v>
      </c>
      <c r="Q359" s="266">
        <f t="shared" si="15"/>
        <v>0</v>
      </c>
      <c r="AK359" s="255"/>
      <c r="AL359" s="256"/>
      <c r="AM359" s="257"/>
      <c r="AN359" s="258"/>
    </row>
    <row r="360" spans="14:40" x14ac:dyDescent="0.2">
      <c r="N360" s="263" t="str">
        <f t="shared" si="13"/>
        <v>N</v>
      </c>
      <c r="O360" s="264">
        <v>0.34499999999999997</v>
      </c>
      <c r="P360" s="265" t="e">
        <f t="shared" si="14"/>
        <v>#DIV/0!</v>
      </c>
      <c r="Q360" s="266">
        <f t="shared" si="15"/>
        <v>0</v>
      </c>
      <c r="AK360" s="255"/>
      <c r="AL360" s="256"/>
      <c r="AM360" s="257"/>
      <c r="AN360" s="258"/>
    </row>
    <row r="361" spans="14:40" x14ac:dyDescent="0.2">
      <c r="N361" s="263" t="str">
        <f t="shared" si="13"/>
        <v>N</v>
      </c>
      <c r="O361" s="264">
        <v>0.34599999999999997</v>
      </c>
      <c r="P361" s="265" t="e">
        <f t="shared" si="14"/>
        <v>#DIV/0!</v>
      </c>
      <c r="Q361" s="266">
        <f t="shared" si="15"/>
        <v>0</v>
      </c>
      <c r="AK361" s="255"/>
      <c r="AL361" s="256"/>
      <c r="AM361" s="257"/>
      <c r="AN361" s="258"/>
    </row>
    <row r="362" spans="14:40" x14ac:dyDescent="0.2">
      <c r="N362" s="263" t="str">
        <f t="shared" si="13"/>
        <v>N</v>
      </c>
      <c r="O362" s="264">
        <v>0.34699999999999998</v>
      </c>
      <c r="P362" s="265" t="e">
        <f t="shared" si="14"/>
        <v>#DIV/0!</v>
      </c>
      <c r="Q362" s="266">
        <f t="shared" si="15"/>
        <v>0</v>
      </c>
      <c r="AK362" s="255"/>
      <c r="AL362" s="256"/>
      <c r="AM362" s="257"/>
      <c r="AN362" s="258"/>
    </row>
    <row r="363" spans="14:40" x14ac:dyDescent="0.2">
      <c r="N363" s="263" t="str">
        <f t="shared" si="13"/>
        <v>N</v>
      </c>
      <c r="O363" s="264">
        <v>0.34799999999999998</v>
      </c>
      <c r="P363" s="265" t="e">
        <f t="shared" si="14"/>
        <v>#DIV/0!</v>
      </c>
      <c r="Q363" s="266">
        <f t="shared" si="15"/>
        <v>0</v>
      </c>
      <c r="AK363" s="255"/>
      <c r="AL363" s="256"/>
      <c r="AM363" s="257"/>
      <c r="AN363" s="258"/>
    </row>
    <row r="364" spans="14:40" x14ac:dyDescent="0.2">
      <c r="N364" s="263" t="str">
        <f t="shared" si="13"/>
        <v>N</v>
      </c>
      <c r="O364" s="264">
        <v>0.34899999999999998</v>
      </c>
      <c r="P364" s="265" t="e">
        <f t="shared" si="14"/>
        <v>#DIV/0!</v>
      </c>
      <c r="Q364" s="266">
        <f t="shared" si="15"/>
        <v>0</v>
      </c>
      <c r="AK364" s="255"/>
      <c r="AL364" s="256"/>
      <c r="AM364" s="257"/>
      <c r="AN364" s="258"/>
    </row>
    <row r="365" spans="14:40" x14ac:dyDescent="0.2">
      <c r="N365" s="263" t="str">
        <f t="shared" si="13"/>
        <v>N</v>
      </c>
      <c r="O365" s="264">
        <v>0.35</v>
      </c>
      <c r="P365" s="265" t="e">
        <f t="shared" si="14"/>
        <v>#DIV/0!</v>
      </c>
      <c r="Q365" s="266">
        <f t="shared" si="15"/>
        <v>0</v>
      </c>
      <c r="AK365" s="255"/>
      <c r="AL365" s="256"/>
      <c r="AM365" s="257"/>
      <c r="AN365" s="258"/>
    </row>
    <row r="366" spans="14:40" x14ac:dyDescent="0.2">
      <c r="N366" s="263" t="str">
        <f t="shared" si="13"/>
        <v>N</v>
      </c>
      <c r="O366" s="264">
        <v>0.35099999999999998</v>
      </c>
      <c r="P366" s="265" t="e">
        <f t="shared" si="14"/>
        <v>#DIV/0!</v>
      </c>
      <c r="Q366" s="266">
        <f t="shared" si="15"/>
        <v>0</v>
      </c>
      <c r="AK366" s="255"/>
      <c r="AL366" s="256"/>
      <c r="AM366" s="257"/>
      <c r="AN366" s="258"/>
    </row>
    <row r="367" spans="14:40" x14ac:dyDescent="0.2">
      <c r="N367" s="263" t="str">
        <f t="shared" si="13"/>
        <v>N</v>
      </c>
      <c r="O367" s="264">
        <v>0.35199999999999998</v>
      </c>
      <c r="P367" s="265" t="e">
        <f t="shared" si="14"/>
        <v>#DIV/0!</v>
      </c>
      <c r="Q367" s="266">
        <f t="shared" si="15"/>
        <v>0</v>
      </c>
      <c r="AK367" s="255"/>
      <c r="AL367" s="256"/>
      <c r="AM367" s="257"/>
      <c r="AN367" s="258"/>
    </row>
    <row r="368" spans="14:40" x14ac:dyDescent="0.2">
      <c r="N368" s="263" t="str">
        <f t="shared" si="13"/>
        <v>N</v>
      </c>
      <c r="O368" s="264">
        <v>0.35299999999999998</v>
      </c>
      <c r="P368" s="265" t="e">
        <f t="shared" si="14"/>
        <v>#DIV/0!</v>
      </c>
      <c r="Q368" s="266">
        <f t="shared" si="15"/>
        <v>0</v>
      </c>
      <c r="AK368" s="255"/>
      <c r="AL368" s="256"/>
      <c r="AM368" s="257"/>
      <c r="AN368" s="258"/>
    </row>
    <row r="369" spans="14:40" x14ac:dyDescent="0.2">
      <c r="N369" s="263" t="str">
        <f t="shared" si="13"/>
        <v>N</v>
      </c>
      <c r="O369" s="264">
        <v>0.35399999999999998</v>
      </c>
      <c r="P369" s="265" t="e">
        <f t="shared" si="14"/>
        <v>#DIV/0!</v>
      </c>
      <c r="Q369" s="266">
        <f t="shared" si="15"/>
        <v>0</v>
      </c>
      <c r="AK369" s="255"/>
      <c r="AL369" s="256"/>
      <c r="AM369" s="257"/>
      <c r="AN369" s="258"/>
    </row>
    <row r="370" spans="14:40" x14ac:dyDescent="0.2">
      <c r="N370" s="263" t="str">
        <f t="shared" si="13"/>
        <v>N</v>
      </c>
      <c r="O370" s="264">
        <v>0.35499999999999998</v>
      </c>
      <c r="P370" s="265" t="e">
        <f t="shared" si="14"/>
        <v>#DIV/0!</v>
      </c>
      <c r="Q370" s="266">
        <f t="shared" si="15"/>
        <v>0</v>
      </c>
      <c r="AK370" s="255"/>
      <c r="AL370" s="256"/>
      <c r="AM370" s="257"/>
      <c r="AN370" s="258"/>
    </row>
    <row r="371" spans="14:40" x14ac:dyDescent="0.2">
      <c r="N371" s="263" t="str">
        <f t="shared" si="13"/>
        <v>N</v>
      </c>
      <c r="O371" s="264">
        <v>0.35599999999999998</v>
      </c>
      <c r="P371" s="265" t="e">
        <f t="shared" si="14"/>
        <v>#DIV/0!</v>
      </c>
      <c r="Q371" s="266">
        <f t="shared" si="15"/>
        <v>0</v>
      </c>
      <c r="AK371" s="255"/>
      <c r="AL371" s="256"/>
      <c r="AM371" s="257"/>
      <c r="AN371" s="258"/>
    </row>
    <row r="372" spans="14:40" x14ac:dyDescent="0.2">
      <c r="N372" s="263" t="str">
        <f t="shared" si="13"/>
        <v>N</v>
      </c>
      <c r="O372" s="264">
        <v>0.35699999999999998</v>
      </c>
      <c r="P372" s="265" t="e">
        <f t="shared" si="14"/>
        <v>#DIV/0!</v>
      </c>
      <c r="Q372" s="266">
        <f t="shared" si="15"/>
        <v>0</v>
      </c>
      <c r="AK372" s="255"/>
      <c r="AL372" s="256"/>
      <c r="AM372" s="257"/>
      <c r="AN372" s="258"/>
    </row>
    <row r="373" spans="14:40" x14ac:dyDescent="0.2">
      <c r="N373" s="263" t="str">
        <f t="shared" si="13"/>
        <v>N</v>
      </c>
      <c r="O373" s="264">
        <v>0.35799999999999998</v>
      </c>
      <c r="P373" s="265" t="e">
        <f t="shared" si="14"/>
        <v>#DIV/0!</v>
      </c>
      <c r="Q373" s="266">
        <f t="shared" si="15"/>
        <v>0</v>
      </c>
      <c r="AK373" s="255"/>
      <c r="AL373" s="256"/>
      <c r="AM373" s="257"/>
      <c r="AN373" s="258"/>
    </row>
    <row r="374" spans="14:40" x14ac:dyDescent="0.2">
      <c r="N374" s="263" t="str">
        <f t="shared" si="13"/>
        <v>N</v>
      </c>
      <c r="O374" s="264">
        <v>0.35899999999999999</v>
      </c>
      <c r="P374" s="265" t="e">
        <f t="shared" si="14"/>
        <v>#DIV/0!</v>
      </c>
      <c r="Q374" s="266">
        <f t="shared" si="15"/>
        <v>0</v>
      </c>
      <c r="AK374" s="255"/>
      <c r="AL374" s="256"/>
      <c r="AM374" s="257"/>
      <c r="AN374" s="258"/>
    </row>
    <row r="375" spans="14:40" x14ac:dyDescent="0.2">
      <c r="N375" s="263" t="str">
        <f t="shared" si="13"/>
        <v>N</v>
      </c>
      <c r="O375" s="264">
        <v>0.36</v>
      </c>
      <c r="P375" s="265" t="e">
        <f t="shared" si="14"/>
        <v>#DIV/0!</v>
      </c>
      <c r="Q375" s="266">
        <f t="shared" si="15"/>
        <v>0</v>
      </c>
      <c r="AK375" s="255"/>
      <c r="AL375" s="256"/>
      <c r="AM375" s="257"/>
      <c r="AN375" s="258"/>
    </row>
    <row r="376" spans="14:40" x14ac:dyDescent="0.2">
      <c r="N376" s="263" t="str">
        <f t="shared" si="13"/>
        <v>N</v>
      </c>
      <c r="O376" s="264">
        <v>0.36099999999999999</v>
      </c>
      <c r="P376" s="265" t="e">
        <f t="shared" si="14"/>
        <v>#DIV/0!</v>
      </c>
      <c r="Q376" s="266">
        <f t="shared" si="15"/>
        <v>0</v>
      </c>
      <c r="AK376" s="255"/>
      <c r="AL376" s="256"/>
      <c r="AM376" s="257"/>
      <c r="AN376" s="258"/>
    </row>
    <row r="377" spans="14:40" x14ac:dyDescent="0.2">
      <c r="N377" s="263" t="str">
        <f t="shared" si="13"/>
        <v>N</v>
      </c>
      <c r="O377" s="264">
        <v>0.36199999999999999</v>
      </c>
      <c r="P377" s="265" t="e">
        <f t="shared" si="14"/>
        <v>#DIV/0!</v>
      </c>
      <c r="Q377" s="266">
        <f t="shared" si="15"/>
        <v>0</v>
      </c>
      <c r="AK377" s="255"/>
      <c r="AL377" s="256"/>
      <c r="AM377" s="257"/>
      <c r="AN377" s="258"/>
    </row>
    <row r="378" spans="14:40" x14ac:dyDescent="0.2">
      <c r="N378" s="263" t="str">
        <f t="shared" si="13"/>
        <v>N</v>
      </c>
      <c r="O378" s="264">
        <v>0.36299999999999999</v>
      </c>
      <c r="P378" s="265" t="e">
        <f t="shared" si="14"/>
        <v>#DIV/0!</v>
      </c>
      <c r="Q378" s="266">
        <f t="shared" si="15"/>
        <v>0</v>
      </c>
      <c r="AK378" s="255"/>
      <c r="AL378" s="256"/>
      <c r="AM378" s="257"/>
      <c r="AN378" s="258"/>
    </row>
    <row r="379" spans="14:40" x14ac:dyDescent="0.2">
      <c r="N379" s="263" t="str">
        <f t="shared" si="13"/>
        <v>N</v>
      </c>
      <c r="O379" s="264">
        <v>0.36399999999999999</v>
      </c>
      <c r="P379" s="265" t="e">
        <f t="shared" si="14"/>
        <v>#DIV/0!</v>
      </c>
      <c r="Q379" s="266">
        <f t="shared" si="15"/>
        <v>0</v>
      </c>
      <c r="AK379" s="255"/>
      <c r="AL379" s="256"/>
      <c r="AM379" s="257"/>
      <c r="AN379" s="258"/>
    </row>
    <row r="380" spans="14:40" x14ac:dyDescent="0.2">
      <c r="N380" s="263" t="str">
        <f t="shared" si="13"/>
        <v>N</v>
      </c>
      <c r="O380" s="264">
        <v>0.36499999999999999</v>
      </c>
      <c r="P380" s="265" t="e">
        <f t="shared" si="14"/>
        <v>#DIV/0!</v>
      </c>
      <c r="Q380" s="266">
        <f t="shared" si="15"/>
        <v>0</v>
      </c>
      <c r="AK380" s="255"/>
      <c r="AL380" s="256"/>
      <c r="AM380" s="257"/>
      <c r="AN380" s="258"/>
    </row>
    <row r="381" spans="14:40" x14ac:dyDescent="0.2">
      <c r="N381" s="263" t="str">
        <f t="shared" si="13"/>
        <v>N</v>
      </c>
      <c r="O381" s="264">
        <v>0.36599999999999999</v>
      </c>
      <c r="P381" s="265" t="e">
        <f t="shared" si="14"/>
        <v>#DIV/0!</v>
      </c>
      <c r="Q381" s="266">
        <f t="shared" si="15"/>
        <v>0</v>
      </c>
      <c r="AK381" s="255"/>
      <c r="AL381" s="256"/>
      <c r="AM381" s="257"/>
      <c r="AN381" s="258"/>
    </row>
    <row r="382" spans="14:40" x14ac:dyDescent="0.2">
      <c r="N382" s="263" t="str">
        <f t="shared" si="13"/>
        <v>N</v>
      </c>
      <c r="O382" s="264">
        <v>0.36699999999999999</v>
      </c>
      <c r="P382" s="265" t="e">
        <f t="shared" si="14"/>
        <v>#DIV/0!</v>
      </c>
      <c r="Q382" s="266">
        <f t="shared" si="15"/>
        <v>0</v>
      </c>
      <c r="AK382" s="255"/>
      <c r="AL382" s="256"/>
      <c r="AM382" s="257"/>
      <c r="AN382" s="258"/>
    </row>
    <row r="383" spans="14:40" x14ac:dyDescent="0.2">
      <c r="N383" s="263" t="str">
        <f t="shared" si="13"/>
        <v>N</v>
      </c>
      <c r="O383" s="264">
        <v>0.36799999999999999</v>
      </c>
      <c r="P383" s="265" t="e">
        <f t="shared" si="14"/>
        <v>#DIV/0!</v>
      </c>
      <c r="Q383" s="266">
        <f t="shared" si="15"/>
        <v>0</v>
      </c>
      <c r="AK383" s="255"/>
      <c r="AL383" s="256"/>
      <c r="AM383" s="257"/>
      <c r="AN383" s="258"/>
    </row>
    <row r="384" spans="14:40" x14ac:dyDescent="0.2">
      <c r="N384" s="263" t="str">
        <f t="shared" ref="N384:N447" si="16">IF(Q384&lt;=0.46,"N","Y")</f>
        <v>N</v>
      </c>
      <c r="O384" s="264">
        <v>0.36899999999999999</v>
      </c>
      <c r="P384" s="265" t="e">
        <f t="shared" ref="P384:P447" si="17">($AB$83*(1+O384/12)*(1/(1+O384/12)-1))/((1/(1+O384/12))^($AH$76*12)-1)</f>
        <v>#DIV/0!</v>
      </c>
      <c r="Q384" s="266">
        <f t="shared" ref="Q384:Q447" si="18">IFERROR(IF($AB$95&gt;0,(P384+$AB$100)/($AB$101+$AB$96-$AB$97),0),2)</f>
        <v>0</v>
      </c>
      <c r="AK384" s="255"/>
      <c r="AL384" s="256"/>
      <c r="AM384" s="257"/>
      <c r="AN384" s="258"/>
    </row>
    <row r="385" spans="14:40" x14ac:dyDescent="0.2">
      <c r="N385" s="263" t="str">
        <f t="shared" si="16"/>
        <v>N</v>
      </c>
      <c r="O385" s="264">
        <v>0.37</v>
      </c>
      <c r="P385" s="265" t="e">
        <f t="shared" si="17"/>
        <v>#DIV/0!</v>
      </c>
      <c r="Q385" s="266">
        <f t="shared" si="18"/>
        <v>0</v>
      </c>
      <c r="AK385" s="255"/>
      <c r="AL385" s="256"/>
      <c r="AM385" s="257"/>
      <c r="AN385" s="258"/>
    </row>
    <row r="386" spans="14:40" x14ac:dyDescent="0.2">
      <c r="N386" s="263" t="str">
        <f t="shared" si="16"/>
        <v>N</v>
      </c>
      <c r="O386" s="264">
        <v>0.371</v>
      </c>
      <c r="P386" s="265" t="e">
        <f t="shared" si="17"/>
        <v>#DIV/0!</v>
      </c>
      <c r="Q386" s="266">
        <f t="shared" si="18"/>
        <v>0</v>
      </c>
      <c r="AK386" s="255"/>
      <c r="AL386" s="256"/>
      <c r="AM386" s="257"/>
      <c r="AN386" s="258"/>
    </row>
    <row r="387" spans="14:40" x14ac:dyDescent="0.2">
      <c r="N387" s="263" t="str">
        <f t="shared" si="16"/>
        <v>N</v>
      </c>
      <c r="O387" s="264">
        <v>0.372</v>
      </c>
      <c r="P387" s="265" t="e">
        <f t="shared" si="17"/>
        <v>#DIV/0!</v>
      </c>
      <c r="Q387" s="266">
        <f t="shared" si="18"/>
        <v>0</v>
      </c>
      <c r="AK387" s="255"/>
      <c r="AL387" s="256"/>
      <c r="AM387" s="257"/>
      <c r="AN387" s="258"/>
    </row>
    <row r="388" spans="14:40" x14ac:dyDescent="0.2">
      <c r="N388" s="263" t="str">
        <f t="shared" si="16"/>
        <v>N</v>
      </c>
      <c r="O388" s="264">
        <v>0.373</v>
      </c>
      <c r="P388" s="265" t="e">
        <f t="shared" si="17"/>
        <v>#DIV/0!</v>
      </c>
      <c r="Q388" s="266">
        <f t="shared" si="18"/>
        <v>0</v>
      </c>
      <c r="AK388" s="255"/>
      <c r="AL388" s="256"/>
      <c r="AM388" s="257"/>
      <c r="AN388" s="258"/>
    </row>
    <row r="389" spans="14:40" x14ac:dyDescent="0.2">
      <c r="N389" s="263" t="str">
        <f t="shared" si="16"/>
        <v>N</v>
      </c>
      <c r="O389" s="264">
        <v>0.374</v>
      </c>
      <c r="P389" s="265" t="e">
        <f t="shared" si="17"/>
        <v>#DIV/0!</v>
      </c>
      <c r="Q389" s="266">
        <f t="shared" si="18"/>
        <v>0</v>
      </c>
      <c r="AK389" s="255"/>
      <c r="AL389" s="256"/>
      <c r="AM389" s="257"/>
      <c r="AN389" s="258"/>
    </row>
    <row r="390" spans="14:40" x14ac:dyDescent="0.2">
      <c r="N390" s="263" t="str">
        <f t="shared" si="16"/>
        <v>N</v>
      </c>
      <c r="O390" s="264">
        <v>0.375</v>
      </c>
      <c r="P390" s="265" t="e">
        <f t="shared" si="17"/>
        <v>#DIV/0!</v>
      </c>
      <c r="Q390" s="266">
        <f t="shared" si="18"/>
        <v>0</v>
      </c>
      <c r="AK390" s="255"/>
      <c r="AL390" s="256"/>
      <c r="AM390" s="257"/>
      <c r="AN390" s="258"/>
    </row>
    <row r="391" spans="14:40" x14ac:dyDescent="0.2">
      <c r="N391" s="263" t="str">
        <f t="shared" si="16"/>
        <v>N</v>
      </c>
      <c r="O391" s="264">
        <v>0.376</v>
      </c>
      <c r="P391" s="265" t="e">
        <f t="shared" si="17"/>
        <v>#DIV/0!</v>
      </c>
      <c r="Q391" s="266">
        <f t="shared" si="18"/>
        <v>0</v>
      </c>
      <c r="AK391" s="255"/>
      <c r="AL391" s="256"/>
      <c r="AM391" s="257"/>
      <c r="AN391" s="258"/>
    </row>
    <row r="392" spans="14:40" x14ac:dyDescent="0.2">
      <c r="N392" s="263" t="str">
        <f t="shared" si="16"/>
        <v>N</v>
      </c>
      <c r="O392" s="264">
        <v>0.377</v>
      </c>
      <c r="P392" s="265" t="e">
        <f t="shared" si="17"/>
        <v>#DIV/0!</v>
      </c>
      <c r="Q392" s="266">
        <f t="shared" si="18"/>
        <v>0</v>
      </c>
      <c r="AK392" s="255"/>
      <c r="AL392" s="256"/>
      <c r="AM392" s="257"/>
      <c r="AN392" s="258"/>
    </row>
    <row r="393" spans="14:40" x14ac:dyDescent="0.2">
      <c r="N393" s="263" t="str">
        <f t="shared" si="16"/>
        <v>N</v>
      </c>
      <c r="O393" s="264">
        <v>0.378</v>
      </c>
      <c r="P393" s="265" t="e">
        <f t="shared" si="17"/>
        <v>#DIV/0!</v>
      </c>
      <c r="Q393" s="266">
        <f t="shared" si="18"/>
        <v>0</v>
      </c>
      <c r="AK393" s="255"/>
      <c r="AL393" s="256"/>
      <c r="AM393" s="257"/>
      <c r="AN393" s="258"/>
    </row>
    <row r="394" spans="14:40" x14ac:dyDescent="0.2">
      <c r="N394" s="263" t="str">
        <f t="shared" si="16"/>
        <v>N</v>
      </c>
      <c r="O394" s="264">
        <v>0.379</v>
      </c>
      <c r="P394" s="265" t="e">
        <f t="shared" si="17"/>
        <v>#DIV/0!</v>
      </c>
      <c r="Q394" s="266">
        <f t="shared" si="18"/>
        <v>0</v>
      </c>
      <c r="AK394" s="255"/>
      <c r="AL394" s="256"/>
      <c r="AM394" s="257"/>
      <c r="AN394" s="258"/>
    </row>
    <row r="395" spans="14:40" x14ac:dyDescent="0.2">
      <c r="N395" s="263" t="str">
        <f t="shared" si="16"/>
        <v>N</v>
      </c>
      <c r="O395" s="264">
        <v>0.38</v>
      </c>
      <c r="P395" s="265" t="e">
        <f t="shared" si="17"/>
        <v>#DIV/0!</v>
      </c>
      <c r="Q395" s="266">
        <f t="shared" si="18"/>
        <v>0</v>
      </c>
      <c r="AK395" s="255"/>
      <c r="AL395" s="256"/>
      <c r="AM395" s="257"/>
      <c r="AN395" s="258"/>
    </row>
    <row r="396" spans="14:40" x14ac:dyDescent="0.2">
      <c r="N396" s="263" t="str">
        <f t="shared" si="16"/>
        <v>N</v>
      </c>
      <c r="O396" s="264">
        <v>0.38100000000000001</v>
      </c>
      <c r="P396" s="265" t="e">
        <f t="shared" si="17"/>
        <v>#DIV/0!</v>
      </c>
      <c r="Q396" s="266">
        <f t="shared" si="18"/>
        <v>0</v>
      </c>
      <c r="AK396" s="255"/>
      <c r="AL396" s="256"/>
      <c r="AM396" s="257"/>
      <c r="AN396" s="258"/>
    </row>
    <row r="397" spans="14:40" x14ac:dyDescent="0.2">
      <c r="N397" s="263" t="str">
        <f t="shared" si="16"/>
        <v>N</v>
      </c>
      <c r="O397" s="264">
        <v>0.38200000000000001</v>
      </c>
      <c r="P397" s="265" t="e">
        <f t="shared" si="17"/>
        <v>#DIV/0!</v>
      </c>
      <c r="Q397" s="266">
        <f t="shared" si="18"/>
        <v>0</v>
      </c>
      <c r="AK397" s="255"/>
      <c r="AL397" s="256"/>
      <c r="AM397" s="257"/>
      <c r="AN397" s="258"/>
    </row>
    <row r="398" spans="14:40" x14ac:dyDescent="0.2">
      <c r="N398" s="263" t="str">
        <f t="shared" si="16"/>
        <v>N</v>
      </c>
      <c r="O398" s="264">
        <v>0.38300000000000001</v>
      </c>
      <c r="P398" s="265" t="e">
        <f t="shared" si="17"/>
        <v>#DIV/0!</v>
      </c>
      <c r="Q398" s="266">
        <f t="shared" si="18"/>
        <v>0</v>
      </c>
      <c r="AK398" s="255"/>
      <c r="AL398" s="256"/>
      <c r="AM398" s="257"/>
      <c r="AN398" s="258"/>
    </row>
    <row r="399" spans="14:40" x14ac:dyDescent="0.2">
      <c r="N399" s="263" t="str">
        <f t="shared" si="16"/>
        <v>N</v>
      </c>
      <c r="O399" s="264">
        <v>0.38400000000000001</v>
      </c>
      <c r="P399" s="265" t="e">
        <f t="shared" si="17"/>
        <v>#DIV/0!</v>
      </c>
      <c r="Q399" s="266">
        <f t="shared" si="18"/>
        <v>0</v>
      </c>
      <c r="AK399" s="255"/>
      <c r="AL399" s="256"/>
      <c r="AM399" s="257"/>
      <c r="AN399" s="258"/>
    </row>
    <row r="400" spans="14:40" x14ac:dyDescent="0.2">
      <c r="N400" s="263" t="str">
        <f t="shared" si="16"/>
        <v>N</v>
      </c>
      <c r="O400" s="264">
        <v>0.38500000000000001</v>
      </c>
      <c r="P400" s="265" t="e">
        <f t="shared" si="17"/>
        <v>#DIV/0!</v>
      </c>
      <c r="Q400" s="266">
        <f t="shared" si="18"/>
        <v>0</v>
      </c>
      <c r="AK400" s="255"/>
      <c r="AL400" s="256"/>
      <c r="AM400" s="257"/>
      <c r="AN400" s="258"/>
    </row>
    <row r="401" spans="14:40" x14ac:dyDescent="0.2">
      <c r="N401" s="263" t="str">
        <f t="shared" si="16"/>
        <v>N</v>
      </c>
      <c r="O401" s="264">
        <v>0.38600000000000001</v>
      </c>
      <c r="P401" s="265" t="e">
        <f t="shared" si="17"/>
        <v>#DIV/0!</v>
      </c>
      <c r="Q401" s="266">
        <f t="shared" si="18"/>
        <v>0</v>
      </c>
      <c r="AK401" s="255"/>
      <c r="AL401" s="256"/>
      <c r="AM401" s="257"/>
      <c r="AN401" s="258"/>
    </row>
    <row r="402" spans="14:40" x14ac:dyDescent="0.2">
      <c r="N402" s="263" t="str">
        <f t="shared" si="16"/>
        <v>N</v>
      </c>
      <c r="O402" s="264">
        <v>0.38700000000000001</v>
      </c>
      <c r="P402" s="265" t="e">
        <f t="shared" si="17"/>
        <v>#DIV/0!</v>
      </c>
      <c r="Q402" s="266">
        <f t="shared" si="18"/>
        <v>0</v>
      </c>
      <c r="AK402" s="255"/>
      <c r="AL402" s="256"/>
      <c r="AM402" s="257"/>
      <c r="AN402" s="258"/>
    </row>
    <row r="403" spans="14:40" x14ac:dyDescent="0.2">
      <c r="N403" s="263" t="str">
        <f t="shared" si="16"/>
        <v>N</v>
      </c>
      <c r="O403" s="264">
        <v>0.38800000000000001</v>
      </c>
      <c r="P403" s="265" t="e">
        <f t="shared" si="17"/>
        <v>#DIV/0!</v>
      </c>
      <c r="Q403" s="266">
        <f t="shared" si="18"/>
        <v>0</v>
      </c>
      <c r="AK403" s="255"/>
      <c r="AL403" s="256"/>
      <c r="AM403" s="257"/>
      <c r="AN403" s="258"/>
    </row>
    <row r="404" spans="14:40" x14ac:dyDescent="0.2">
      <c r="N404" s="263" t="str">
        <f t="shared" si="16"/>
        <v>N</v>
      </c>
      <c r="O404" s="264">
        <v>0.38900000000000001</v>
      </c>
      <c r="P404" s="265" t="e">
        <f t="shared" si="17"/>
        <v>#DIV/0!</v>
      </c>
      <c r="Q404" s="266">
        <f t="shared" si="18"/>
        <v>0</v>
      </c>
      <c r="AK404" s="255"/>
      <c r="AL404" s="256"/>
      <c r="AM404" s="257"/>
      <c r="AN404" s="258"/>
    </row>
    <row r="405" spans="14:40" x14ac:dyDescent="0.2">
      <c r="N405" s="263" t="str">
        <f t="shared" si="16"/>
        <v>N</v>
      </c>
      <c r="O405" s="264">
        <v>0.39</v>
      </c>
      <c r="P405" s="265" t="e">
        <f t="shared" si="17"/>
        <v>#DIV/0!</v>
      </c>
      <c r="Q405" s="266">
        <f t="shared" si="18"/>
        <v>0</v>
      </c>
      <c r="AK405" s="255"/>
      <c r="AL405" s="256"/>
      <c r="AM405" s="257"/>
      <c r="AN405" s="258"/>
    </row>
    <row r="406" spans="14:40" x14ac:dyDescent="0.2">
      <c r="N406" s="263" t="str">
        <f t="shared" si="16"/>
        <v>N</v>
      </c>
      <c r="O406" s="264">
        <v>0.39100000000000001</v>
      </c>
      <c r="P406" s="265" t="e">
        <f t="shared" si="17"/>
        <v>#DIV/0!</v>
      </c>
      <c r="Q406" s="266">
        <f t="shared" si="18"/>
        <v>0</v>
      </c>
      <c r="AK406" s="255"/>
      <c r="AL406" s="256"/>
      <c r="AM406" s="257"/>
      <c r="AN406" s="258"/>
    </row>
    <row r="407" spans="14:40" x14ac:dyDescent="0.2">
      <c r="N407" s="263" t="str">
        <f t="shared" si="16"/>
        <v>N</v>
      </c>
      <c r="O407" s="264">
        <v>0.39200000000000002</v>
      </c>
      <c r="P407" s="265" t="e">
        <f t="shared" si="17"/>
        <v>#DIV/0!</v>
      </c>
      <c r="Q407" s="266">
        <f t="shared" si="18"/>
        <v>0</v>
      </c>
      <c r="AK407" s="255"/>
      <c r="AL407" s="256"/>
      <c r="AM407" s="257"/>
      <c r="AN407" s="258"/>
    </row>
    <row r="408" spans="14:40" x14ac:dyDescent="0.2">
      <c r="N408" s="263" t="str">
        <f t="shared" si="16"/>
        <v>N</v>
      </c>
      <c r="O408" s="264">
        <v>0.39300000000000002</v>
      </c>
      <c r="P408" s="265" t="e">
        <f t="shared" si="17"/>
        <v>#DIV/0!</v>
      </c>
      <c r="Q408" s="266">
        <f t="shared" si="18"/>
        <v>0</v>
      </c>
      <c r="AK408" s="255"/>
      <c r="AL408" s="256"/>
      <c r="AM408" s="257"/>
      <c r="AN408" s="258"/>
    </row>
    <row r="409" spans="14:40" x14ac:dyDescent="0.2">
      <c r="N409" s="263" t="str">
        <f t="shared" si="16"/>
        <v>N</v>
      </c>
      <c r="O409" s="264">
        <v>0.39400000000000002</v>
      </c>
      <c r="P409" s="265" t="e">
        <f t="shared" si="17"/>
        <v>#DIV/0!</v>
      </c>
      <c r="Q409" s="266">
        <f t="shared" si="18"/>
        <v>0</v>
      </c>
      <c r="AK409" s="255"/>
      <c r="AL409" s="256"/>
      <c r="AM409" s="257"/>
      <c r="AN409" s="258"/>
    </row>
    <row r="410" spans="14:40" x14ac:dyDescent="0.2">
      <c r="N410" s="263" t="str">
        <f t="shared" si="16"/>
        <v>N</v>
      </c>
      <c r="O410" s="264">
        <v>0.39500000000000002</v>
      </c>
      <c r="P410" s="265" t="e">
        <f t="shared" si="17"/>
        <v>#DIV/0!</v>
      </c>
      <c r="Q410" s="266">
        <f t="shared" si="18"/>
        <v>0</v>
      </c>
      <c r="AK410" s="255"/>
      <c r="AL410" s="256"/>
      <c r="AM410" s="257"/>
      <c r="AN410" s="258"/>
    </row>
    <row r="411" spans="14:40" x14ac:dyDescent="0.2">
      <c r="N411" s="263" t="str">
        <f t="shared" si="16"/>
        <v>N</v>
      </c>
      <c r="O411" s="264">
        <v>0.39600000000000002</v>
      </c>
      <c r="P411" s="265" t="e">
        <f t="shared" si="17"/>
        <v>#DIV/0!</v>
      </c>
      <c r="Q411" s="266">
        <f t="shared" si="18"/>
        <v>0</v>
      </c>
      <c r="AK411" s="255"/>
      <c r="AL411" s="256"/>
      <c r="AM411" s="257"/>
      <c r="AN411" s="258"/>
    </row>
    <row r="412" spans="14:40" x14ac:dyDescent="0.2">
      <c r="N412" s="263" t="str">
        <f t="shared" si="16"/>
        <v>N</v>
      </c>
      <c r="O412" s="264">
        <v>0.39700000000000002</v>
      </c>
      <c r="P412" s="265" t="e">
        <f t="shared" si="17"/>
        <v>#DIV/0!</v>
      </c>
      <c r="Q412" s="266">
        <f t="shared" si="18"/>
        <v>0</v>
      </c>
      <c r="AK412" s="255"/>
      <c r="AL412" s="256"/>
      <c r="AM412" s="257"/>
      <c r="AN412" s="258"/>
    </row>
    <row r="413" spans="14:40" x14ac:dyDescent="0.2">
      <c r="N413" s="263" t="str">
        <f t="shared" si="16"/>
        <v>N</v>
      </c>
      <c r="O413" s="264">
        <v>0.39800000000000002</v>
      </c>
      <c r="P413" s="265" t="e">
        <f t="shared" si="17"/>
        <v>#DIV/0!</v>
      </c>
      <c r="Q413" s="266">
        <f t="shared" si="18"/>
        <v>0</v>
      </c>
      <c r="AK413" s="255"/>
      <c r="AL413" s="256"/>
      <c r="AM413" s="257"/>
      <c r="AN413" s="258"/>
    </row>
    <row r="414" spans="14:40" x14ac:dyDescent="0.2">
      <c r="N414" s="263" t="str">
        <f t="shared" si="16"/>
        <v>N</v>
      </c>
      <c r="O414" s="264">
        <v>0.39900000000000002</v>
      </c>
      <c r="P414" s="265" t="e">
        <f t="shared" si="17"/>
        <v>#DIV/0!</v>
      </c>
      <c r="Q414" s="266">
        <f t="shared" si="18"/>
        <v>0</v>
      </c>
      <c r="AK414" s="255"/>
      <c r="AL414" s="256"/>
      <c r="AM414" s="257"/>
      <c r="AN414" s="258"/>
    </row>
    <row r="415" spans="14:40" x14ac:dyDescent="0.2">
      <c r="N415" s="263" t="str">
        <f t="shared" si="16"/>
        <v>N</v>
      </c>
      <c r="O415" s="264">
        <v>0.4</v>
      </c>
      <c r="P415" s="265" t="e">
        <f t="shared" si="17"/>
        <v>#DIV/0!</v>
      </c>
      <c r="Q415" s="266">
        <f t="shared" si="18"/>
        <v>0</v>
      </c>
      <c r="AK415" s="255"/>
      <c r="AL415" s="256"/>
      <c r="AM415" s="257"/>
      <c r="AN415" s="258"/>
    </row>
    <row r="416" spans="14:40" x14ac:dyDescent="0.2">
      <c r="N416" s="263" t="str">
        <f t="shared" si="16"/>
        <v>N</v>
      </c>
      <c r="O416" s="264">
        <v>0.40100000000000002</v>
      </c>
      <c r="P416" s="265" t="e">
        <f t="shared" si="17"/>
        <v>#DIV/0!</v>
      </c>
      <c r="Q416" s="266">
        <f t="shared" si="18"/>
        <v>0</v>
      </c>
      <c r="AK416" s="255"/>
      <c r="AL416" s="256"/>
      <c r="AM416" s="257"/>
      <c r="AN416" s="258"/>
    </row>
    <row r="417" spans="14:40" x14ac:dyDescent="0.2">
      <c r="N417" s="263" t="str">
        <f t="shared" si="16"/>
        <v>N</v>
      </c>
      <c r="O417" s="264">
        <v>0.40200000000000002</v>
      </c>
      <c r="P417" s="265" t="e">
        <f t="shared" si="17"/>
        <v>#DIV/0!</v>
      </c>
      <c r="Q417" s="266">
        <f t="shared" si="18"/>
        <v>0</v>
      </c>
      <c r="AK417" s="255"/>
      <c r="AL417" s="256"/>
      <c r="AM417" s="257"/>
      <c r="AN417" s="258"/>
    </row>
    <row r="418" spans="14:40" x14ac:dyDescent="0.2">
      <c r="N418" s="263" t="str">
        <f t="shared" si="16"/>
        <v>N</v>
      </c>
      <c r="O418" s="264">
        <v>0.40300000000000002</v>
      </c>
      <c r="P418" s="265" t="e">
        <f t="shared" si="17"/>
        <v>#DIV/0!</v>
      </c>
      <c r="Q418" s="266">
        <f t="shared" si="18"/>
        <v>0</v>
      </c>
      <c r="AK418" s="255"/>
      <c r="AL418" s="256"/>
      <c r="AM418" s="257"/>
      <c r="AN418" s="258"/>
    </row>
    <row r="419" spans="14:40" x14ac:dyDescent="0.2">
      <c r="N419" s="263" t="str">
        <f t="shared" si="16"/>
        <v>N</v>
      </c>
      <c r="O419" s="264">
        <v>0.40400000000000003</v>
      </c>
      <c r="P419" s="265" t="e">
        <f t="shared" si="17"/>
        <v>#DIV/0!</v>
      </c>
      <c r="Q419" s="266">
        <f t="shared" si="18"/>
        <v>0</v>
      </c>
      <c r="AK419" s="255"/>
      <c r="AL419" s="256"/>
      <c r="AM419" s="257"/>
      <c r="AN419" s="258"/>
    </row>
    <row r="420" spans="14:40" x14ac:dyDescent="0.2">
      <c r="N420" s="263" t="str">
        <f t="shared" si="16"/>
        <v>N</v>
      </c>
      <c r="O420" s="264">
        <v>0.40500000000000003</v>
      </c>
      <c r="P420" s="265" t="e">
        <f t="shared" si="17"/>
        <v>#DIV/0!</v>
      </c>
      <c r="Q420" s="266">
        <f t="shared" si="18"/>
        <v>0</v>
      </c>
      <c r="AK420" s="255"/>
      <c r="AL420" s="256"/>
      <c r="AM420" s="257"/>
      <c r="AN420" s="258"/>
    </row>
    <row r="421" spans="14:40" x14ac:dyDescent="0.2">
      <c r="N421" s="263" t="str">
        <f t="shared" si="16"/>
        <v>N</v>
      </c>
      <c r="O421" s="264">
        <v>0.40600000000000003</v>
      </c>
      <c r="P421" s="265" t="e">
        <f t="shared" si="17"/>
        <v>#DIV/0!</v>
      </c>
      <c r="Q421" s="266">
        <f t="shared" si="18"/>
        <v>0</v>
      </c>
      <c r="AK421" s="255"/>
      <c r="AL421" s="256"/>
      <c r="AM421" s="257"/>
      <c r="AN421" s="258"/>
    </row>
    <row r="422" spans="14:40" x14ac:dyDescent="0.2">
      <c r="N422" s="263" t="str">
        <f t="shared" si="16"/>
        <v>N</v>
      </c>
      <c r="O422" s="264">
        <v>0.40699999999999997</v>
      </c>
      <c r="P422" s="265" t="e">
        <f t="shared" si="17"/>
        <v>#DIV/0!</v>
      </c>
      <c r="Q422" s="266">
        <f t="shared" si="18"/>
        <v>0</v>
      </c>
      <c r="AK422" s="255"/>
      <c r="AL422" s="256"/>
      <c r="AM422" s="257"/>
      <c r="AN422" s="258"/>
    </row>
    <row r="423" spans="14:40" x14ac:dyDescent="0.2">
      <c r="N423" s="263" t="str">
        <f t="shared" si="16"/>
        <v>N</v>
      </c>
      <c r="O423" s="264">
        <v>0.40799999999999997</v>
      </c>
      <c r="P423" s="265" t="e">
        <f t="shared" si="17"/>
        <v>#DIV/0!</v>
      </c>
      <c r="Q423" s="266">
        <f t="shared" si="18"/>
        <v>0</v>
      </c>
      <c r="AK423" s="255"/>
      <c r="AL423" s="256"/>
      <c r="AM423" s="257"/>
      <c r="AN423" s="258"/>
    </row>
    <row r="424" spans="14:40" x14ac:dyDescent="0.2">
      <c r="N424" s="263" t="str">
        <f t="shared" si="16"/>
        <v>N</v>
      </c>
      <c r="O424" s="264">
        <v>0.40899999999999997</v>
      </c>
      <c r="P424" s="265" t="e">
        <f t="shared" si="17"/>
        <v>#DIV/0!</v>
      </c>
      <c r="Q424" s="266">
        <f t="shared" si="18"/>
        <v>0</v>
      </c>
      <c r="AK424" s="255"/>
      <c r="AL424" s="256"/>
      <c r="AM424" s="257"/>
      <c r="AN424" s="258"/>
    </row>
    <row r="425" spans="14:40" x14ac:dyDescent="0.2">
      <c r="N425" s="263" t="str">
        <f t="shared" si="16"/>
        <v>N</v>
      </c>
      <c r="O425" s="264">
        <v>0.41</v>
      </c>
      <c r="P425" s="265" t="e">
        <f t="shared" si="17"/>
        <v>#DIV/0!</v>
      </c>
      <c r="Q425" s="266">
        <f t="shared" si="18"/>
        <v>0</v>
      </c>
      <c r="AK425" s="255"/>
      <c r="AL425" s="256"/>
      <c r="AM425" s="257"/>
      <c r="AN425" s="258"/>
    </row>
    <row r="426" spans="14:40" x14ac:dyDescent="0.2">
      <c r="N426" s="263" t="str">
        <f t="shared" si="16"/>
        <v>N</v>
      </c>
      <c r="O426" s="264">
        <v>0.41099999999999998</v>
      </c>
      <c r="P426" s="265" t="e">
        <f t="shared" si="17"/>
        <v>#DIV/0!</v>
      </c>
      <c r="Q426" s="266">
        <f t="shared" si="18"/>
        <v>0</v>
      </c>
      <c r="AK426" s="255"/>
      <c r="AL426" s="256"/>
      <c r="AM426" s="257"/>
      <c r="AN426" s="258"/>
    </row>
    <row r="427" spans="14:40" x14ac:dyDescent="0.2">
      <c r="N427" s="263" t="str">
        <f t="shared" si="16"/>
        <v>N</v>
      </c>
      <c r="O427" s="264">
        <v>0.41199999999999998</v>
      </c>
      <c r="P427" s="265" t="e">
        <f t="shared" si="17"/>
        <v>#DIV/0!</v>
      </c>
      <c r="Q427" s="266">
        <f t="shared" si="18"/>
        <v>0</v>
      </c>
      <c r="AK427" s="255"/>
      <c r="AL427" s="256"/>
      <c r="AM427" s="257"/>
      <c r="AN427" s="258"/>
    </row>
    <row r="428" spans="14:40" x14ac:dyDescent="0.2">
      <c r="N428" s="263" t="str">
        <f t="shared" si="16"/>
        <v>N</v>
      </c>
      <c r="O428" s="264">
        <v>0.41299999999999998</v>
      </c>
      <c r="P428" s="265" t="e">
        <f t="shared" si="17"/>
        <v>#DIV/0!</v>
      </c>
      <c r="Q428" s="266">
        <f t="shared" si="18"/>
        <v>0</v>
      </c>
      <c r="AK428" s="255"/>
      <c r="AL428" s="256"/>
      <c r="AM428" s="257"/>
      <c r="AN428" s="258"/>
    </row>
    <row r="429" spans="14:40" x14ac:dyDescent="0.2">
      <c r="N429" s="263" t="str">
        <f t="shared" si="16"/>
        <v>N</v>
      </c>
      <c r="O429" s="264">
        <v>0.41399999999999998</v>
      </c>
      <c r="P429" s="265" t="e">
        <f t="shared" si="17"/>
        <v>#DIV/0!</v>
      </c>
      <c r="Q429" s="266">
        <f t="shared" si="18"/>
        <v>0</v>
      </c>
      <c r="AK429" s="255"/>
      <c r="AL429" s="256"/>
      <c r="AM429" s="257"/>
      <c r="AN429" s="258"/>
    </row>
    <row r="430" spans="14:40" x14ac:dyDescent="0.2">
      <c r="N430" s="263" t="str">
        <f t="shared" si="16"/>
        <v>N</v>
      </c>
      <c r="O430" s="264">
        <v>0.41499999999999998</v>
      </c>
      <c r="P430" s="265" t="e">
        <f t="shared" si="17"/>
        <v>#DIV/0!</v>
      </c>
      <c r="Q430" s="266">
        <f t="shared" si="18"/>
        <v>0</v>
      </c>
      <c r="AK430" s="255"/>
      <c r="AL430" s="256"/>
      <c r="AM430" s="257"/>
      <c r="AN430" s="258"/>
    </row>
    <row r="431" spans="14:40" x14ac:dyDescent="0.2">
      <c r="N431" s="263" t="str">
        <f t="shared" si="16"/>
        <v>N</v>
      </c>
      <c r="O431" s="264">
        <v>0.41599999999999998</v>
      </c>
      <c r="P431" s="265" t="e">
        <f t="shared" si="17"/>
        <v>#DIV/0!</v>
      </c>
      <c r="Q431" s="266">
        <f t="shared" si="18"/>
        <v>0</v>
      </c>
      <c r="AK431" s="255"/>
      <c r="AL431" s="256"/>
      <c r="AM431" s="257"/>
      <c r="AN431" s="258"/>
    </row>
    <row r="432" spans="14:40" x14ac:dyDescent="0.2">
      <c r="N432" s="263" t="str">
        <f t="shared" si="16"/>
        <v>N</v>
      </c>
      <c r="O432" s="264">
        <v>0.41699999999999998</v>
      </c>
      <c r="P432" s="265" t="e">
        <f t="shared" si="17"/>
        <v>#DIV/0!</v>
      </c>
      <c r="Q432" s="266">
        <f t="shared" si="18"/>
        <v>0</v>
      </c>
      <c r="AK432" s="255"/>
      <c r="AL432" s="256"/>
      <c r="AM432" s="257"/>
      <c r="AN432" s="258"/>
    </row>
    <row r="433" spans="14:40" x14ac:dyDescent="0.2">
      <c r="N433" s="263" t="str">
        <f t="shared" si="16"/>
        <v>N</v>
      </c>
      <c r="O433" s="264">
        <v>0.41799999999999998</v>
      </c>
      <c r="P433" s="265" t="e">
        <f t="shared" si="17"/>
        <v>#DIV/0!</v>
      </c>
      <c r="Q433" s="266">
        <f t="shared" si="18"/>
        <v>0</v>
      </c>
      <c r="AK433" s="255"/>
      <c r="AL433" s="256"/>
      <c r="AM433" s="257"/>
      <c r="AN433" s="258"/>
    </row>
    <row r="434" spans="14:40" x14ac:dyDescent="0.2">
      <c r="N434" s="263" t="str">
        <f t="shared" si="16"/>
        <v>N</v>
      </c>
      <c r="O434" s="264">
        <v>0.41899999999999998</v>
      </c>
      <c r="P434" s="265" t="e">
        <f t="shared" si="17"/>
        <v>#DIV/0!</v>
      </c>
      <c r="Q434" s="266">
        <f t="shared" si="18"/>
        <v>0</v>
      </c>
      <c r="AK434" s="255"/>
      <c r="AL434" s="256"/>
      <c r="AM434" s="257"/>
      <c r="AN434" s="258"/>
    </row>
    <row r="435" spans="14:40" x14ac:dyDescent="0.2">
      <c r="N435" s="263" t="str">
        <f t="shared" si="16"/>
        <v>N</v>
      </c>
      <c r="O435" s="264">
        <v>0.42</v>
      </c>
      <c r="P435" s="265" t="e">
        <f t="shared" si="17"/>
        <v>#DIV/0!</v>
      </c>
      <c r="Q435" s="266">
        <f t="shared" si="18"/>
        <v>0</v>
      </c>
      <c r="AK435" s="255"/>
      <c r="AL435" s="256"/>
      <c r="AM435" s="257"/>
      <c r="AN435" s="258"/>
    </row>
    <row r="436" spans="14:40" x14ac:dyDescent="0.2">
      <c r="N436" s="263" t="str">
        <f t="shared" si="16"/>
        <v>N</v>
      </c>
      <c r="O436" s="264">
        <v>0.42099999999999999</v>
      </c>
      <c r="P436" s="265" t="e">
        <f t="shared" si="17"/>
        <v>#DIV/0!</v>
      </c>
      <c r="Q436" s="266">
        <f t="shared" si="18"/>
        <v>0</v>
      </c>
      <c r="AK436" s="255"/>
      <c r="AL436" s="256"/>
      <c r="AM436" s="257"/>
      <c r="AN436" s="258"/>
    </row>
    <row r="437" spans="14:40" x14ac:dyDescent="0.2">
      <c r="N437" s="263" t="str">
        <f t="shared" si="16"/>
        <v>N</v>
      </c>
      <c r="O437" s="264">
        <v>0.42199999999999999</v>
      </c>
      <c r="P437" s="265" t="e">
        <f t="shared" si="17"/>
        <v>#DIV/0!</v>
      </c>
      <c r="Q437" s="266">
        <f t="shared" si="18"/>
        <v>0</v>
      </c>
      <c r="AK437" s="255"/>
      <c r="AL437" s="256"/>
      <c r="AM437" s="257"/>
      <c r="AN437" s="258"/>
    </row>
    <row r="438" spans="14:40" x14ac:dyDescent="0.2">
      <c r="N438" s="263" t="str">
        <f t="shared" si="16"/>
        <v>N</v>
      </c>
      <c r="O438" s="264">
        <v>0.42299999999999999</v>
      </c>
      <c r="P438" s="265" t="e">
        <f t="shared" si="17"/>
        <v>#DIV/0!</v>
      </c>
      <c r="Q438" s="266">
        <f t="shared" si="18"/>
        <v>0</v>
      </c>
      <c r="AK438" s="255"/>
      <c r="AL438" s="256"/>
      <c r="AM438" s="257"/>
      <c r="AN438" s="258"/>
    </row>
    <row r="439" spans="14:40" x14ac:dyDescent="0.2">
      <c r="N439" s="263" t="str">
        <f t="shared" si="16"/>
        <v>N</v>
      </c>
      <c r="O439" s="264">
        <v>0.42399999999999999</v>
      </c>
      <c r="P439" s="265" t="e">
        <f t="shared" si="17"/>
        <v>#DIV/0!</v>
      </c>
      <c r="Q439" s="266">
        <f t="shared" si="18"/>
        <v>0</v>
      </c>
      <c r="AK439" s="255"/>
      <c r="AL439" s="256"/>
      <c r="AM439" s="257"/>
      <c r="AN439" s="258"/>
    </row>
    <row r="440" spans="14:40" x14ac:dyDescent="0.2">
      <c r="N440" s="263" t="str">
        <f t="shared" si="16"/>
        <v>N</v>
      </c>
      <c r="O440" s="264">
        <v>0.42499999999999999</v>
      </c>
      <c r="P440" s="265" t="e">
        <f t="shared" si="17"/>
        <v>#DIV/0!</v>
      </c>
      <c r="Q440" s="266">
        <f t="shared" si="18"/>
        <v>0</v>
      </c>
      <c r="AK440" s="255"/>
      <c r="AL440" s="256"/>
      <c r="AM440" s="257"/>
      <c r="AN440" s="258"/>
    </row>
    <row r="441" spans="14:40" x14ac:dyDescent="0.2">
      <c r="N441" s="263" t="str">
        <f t="shared" si="16"/>
        <v>N</v>
      </c>
      <c r="O441" s="264">
        <v>0.42599999999999999</v>
      </c>
      <c r="P441" s="265" t="e">
        <f t="shared" si="17"/>
        <v>#DIV/0!</v>
      </c>
      <c r="Q441" s="266">
        <f t="shared" si="18"/>
        <v>0</v>
      </c>
      <c r="AK441" s="255"/>
      <c r="AL441" s="256"/>
      <c r="AM441" s="257"/>
      <c r="AN441" s="258"/>
    </row>
    <row r="442" spans="14:40" x14ac:dyDescent="0.2">
      <c r="N442" s="263" t="str">
        <f t="shared" si="16"/>
        <v>N</v>
      </c>
      <c r="O442" s="264">
        <v>0.42699999999999999</v>
      </c>
      <c r="P442" s="265" t="e">
        <f t="shared" si="17"/>
        <v>#DIV/0!</v>
      </c>
      <c r="Q442" s="266">
        <f t="shared" si="18"/>
        <v>0</v>
      </c>
      <c r="AK442" s="255"/>
      <c r="AL442" s="256"/>
      <c r="AM442" s="257"/>
      <c r="AN442" s="258"/>
    </row>
    <row r="443" spans="14:40" x14ac:dyDescent="0.2">
      <c r="N443" s="263" t="str">
        <f t="shared" si="16"/>
        <v>N</v>
      </c>
      <c r="O443" s="264">
        <v>0.42799999999999999</v>
      </c>
      <c r="P443" s="265" t="e">
        <f t="shared" si="17"/>
        <v>#DIV/0!</v>
      </c>
      <c r="Q443" s="266">
        <f t="shared" si="18"/>
        <v>0</v>
      </c>
      <c r="AK443" s="255"/>
      <c r="AL443" s="256"/>
      <c r="AM443" s="257"/>
      <c r="AN443" s="258"/>
    </row>
    <row r="444" spans="14:40" x14ac:dyDescent="0.2">
      <c r="N444" s="263" t="str">
        <f t="shared" si="16"/>
        <v>N</v>
      </c>
      <c r="O444" s="264">
        <v>0.42899999999999999</v>
      </c>
      <c r="P444" s="265" t="e">
        <f t="shared" si="17"/>
        <v>#DIV/0!</v>
      </c>
      <c r="Q444" s="266">
        <f t="shared" si="18"/>
        <v>0</v>
      </c>
      <c r="AK444" s="255"/>
      <c r="AL444" s="256"/>
      <c r="AM444" s="257"/>
      <c r="AN444" s="258"/>
    </row>
    <row r="445" spans="14:40" x14ac:dyDescent="0.2">
      <c r="N445" s="263" t="str">
        <f t="shared" si="16"/>
        <v>N</v>
      </c>
      <c r="O445" s="264">
        <v>0.43</v>
      </c>
      <c r="P445" s="265" t="e">
        <f t="shared" si="17"/>
        <v>#DIV/0!</v>
      </c>
      <c r="Q445" s="266">
        <f t="shared" si="18"/>
        <v>0</v>
      </c>
      <c r="AK445" s="255"/>
      <c r="AL445" s="256"/>
      <c r="AM445" s="257"/>
      <c r="AN445" s="258"/>
    </row>
    <row r="446" spans="14:40" x14ac:dyDescent="0.2">
      <c r="N446" s="263" t="str">
        <f t="shared" si="16"/>
        <v>N</v>
      </c>
      <c r="O446" s="264">
        <v>0.43099999999999999</v>
      </c>
      <c r="P446" s="265" t="e">
        <f t="shared" si="17"/>
        <v>#DIV/0!</v>
      </c>
      <c r="Q446" s="266">
        <f t="shared" si="18"/>
        <v>0</v>
      </c>
      <c r="AK446" s="255"/>
      <c r="AL446" s="256"/>
      <c r="AM446" s="257"/>
      <c r="AN446" s="258"/>
    </row>
    <row r="447" spans="14:40" x14ac:dyDescent="0.2">
      <c r="N447" s="263" t="str">
        <f t="shared" si="16"/>
        <v>N</v>
      </c>
      <c r="O447" s="264">
        <v>0.432</v>
      </c>
      <c r="P447" s="265" t="e">
        <f t="shared" si="17"/>
        <v>#DIV/0!</v>
      </c>
      <c r="Q447" s="266">
        <f t="shared" si="18"/>
        <v>0</v>
      </c>
      <c r="AK447" s="255"/>
      <c r="AL447" s="256"/>
      <c r="AM447" s="257"/>
      <c r="AN447" s="258"/>
    </row>
    <row r="448" spans="14:40" x14ac:dyDescent="0.2">
      <c r="N448" s="263" t="str">
        <f t="shared" ref="N448:N511" si="19">IF(Q448&lt;=0.46,"N","Y")</f>
        <v>N</v>
      </c>
      <c r="O448" s="264">
        <v>0.433</v>
      </c>
      <c r="P448" s="265" t="e">
        <f t="shared" ref="P448:P511" si="20">($AB$83*(1+O448/12)*(1/(1+O448/12)-1))/((1/(1+O448/12))^($AH$76*12)-1)</f>
        <v>#DIV/0!</v>
      </c>
      <c r="Q448" s="266">
        <f t="shared" ref="Q448:Q511" si="21">IFERROR(IF($AB$95&gt;0,(P448+$AB$100)/($AB$101+$AB$96-$AB$97),0),2)</f>
        <v>0</v>
      </c>
      <c r="AK448" s="255"/>
      <c r="AL448" s="256"/>
      <c r="AM448" s="257"/>
      <c r="AN448" s="258"/>
    </row>
    <row r="449" spans="14:40" x14ac:dyDescent="0.2">
      <c r="N449" s="263" t="str">
        <f t="shared" si="19"/>
        <v>N</v>
      </c>
      <c r="O449" s="264">
        <v>0.434</v>
      </c>
      <c r="P449" s="265" t="e">
        <f t="shared" si="20"/>
        <v>#DIV/0!</v>
      </c>
      <c r="Q449" s="266">
        <f t="shared" si="21"/>
        <v>0</v>
      </c>
      <c r="AK449" s="255"/>
      <c r="AL449" s="256"/>
      <c r="AM449" s="257"/>
      <c r="AN449" s="258"/>
    </row>
    <row r="450" spans="14:40" x14ac:dyDescent="0.2">
      <c r="N450" s="263" t="str">
        <f t="shared" si="19"/>
        <v>N</v>
      </c>
      <c r="O450" s="264">
        <v>0.435</v>
      </c>
      <c r="P450" s="265" t="e">
        <f t="shared" si="20"/>
        <v>#DIV/0!</v>
      </c>
      <c r="Q450" s="266">
        <f t="shared" si="21"/>
        <v>0</v>
      </c>
      <c r="AK450" s="255"/>
      <c r="AL450" s="256"/>
      <c r="AM450" s="257"/>
      <c r="AN450" s="258"/>
    </row>
    <row r="451" spans="14:40" x14ac:dyDescent="0.2">
      <c r="N451" s="263" t="str">
        <f t="shared" si="19"/>
        <v>N</v>
      </c>
      <c r="O451" s="264">
        <v>0.436</v>
      </c>
      <c r="P451" s="265" t="e">
        <f t="shared" si="20"/>
        <v>#DIV/0!</v>
      </c>
      <c r="Q451" s="266">
        <f t="shared" si="21"/>
        <v>0</v>
      </c>
      <c r="AK451" s="255"/>
      <c r="AL451" s="256"/>
      <c r="AM451" s="257"/>
      <c r="AN451" s="258"/>
    </row>
    <row r="452" spans="14:40" x14ac:dyDescent="0.2">
      <c r="N452" s="263" t="str">
        <f t="shared" si="19"/>
        <v>N</v>
      </c>
      <c r="O452" s="264">
        <v>0.437</v>
      </c>
      <c r="P452" s="265" t="e">
        <f t="shared" si="20"/>
        <v>#DIV/0!</v>
      </c>
      <c r="Q452" s="266">
        <f t="shared" si="21"/>
        <v>0</v>
      </c>
      <c r="AK452" s="255"/>
      <c r="AL452" s="256"/>
      <c r="AM452" s="257"/>
      <c r="AN452" s="258"/>
    </row>
    <row r="453" spans="14:40" x14ac:dyDescent="0.2">
      <c r="N453" s="263" t="str">
        <f t="shared" si="19"/>
        <v>N</v>
      </c>
      <c r="O453" s="264">
        <v>0.438</v>
      </c>
      <c r="P453" s="265" t="e">
        <f t="shared" si="20"/>
        <v>#DIV/0!</v>
      </c>
      <c r="Q453" s="266">
        <f t="shared" si="21"/>
        <v>0</v>
      </c>
      <c r="AK453" s="255"/>
      <c r="AL453" s="256"/>
      <c r="AM453" s="257"/>
      <c r="AN453" s="258"/>
    </row>
    <row r="454" spans="14:40" x14ac:dyDescent="0.2">
      <c r="N454" s="263" t="str">
        <f t="shared" si="19"/>
        <v>N</v>
      </c>
      <c r="O454" s="264">
        <v>0.439</v>
      </c>
      <c r="P454" s="265" t="e">
        <f t="shared" si="20"/>
        <v>#DIV/0!</v>
      </c>
      <c r="Q454" s="266">
        <f t="shared" si="21"/>
        <v>0</v>
      </c>
      <c r="AK454" s="255"/>
      <c r="AL454" s="256"/>
      <c r="AM454" s="257"/>
      <c r="AN454" s="258"/>
    </row>
    <row r="455" spans="14:40" x14ac:dyDescent="0.2">
      <c r="N455" s="263" t="str">
        <f t="shared" si="19"/>
        <v>N</v>
      </c>
      <c r="O455" s="264">
        <v>0.44</v>
      </c>
      <c r="P455" s="265" t="e">
        <f t="shared" si="20"/>
        <v>#DIV/0!</v>
      </c>
      <c r="Q455" s="266">
        <f t="shared" si="21"/>
        <v>0</v>
      </c>
      <c r="AK455" s="255"/>
      <c r="AL455" s="256"/>
      <c r="AM455" s="257"/>
      <c r="AN455" s="258"/>
    </row>
    <row r="456" spans="14:40" x14ac:dyDescent="0.2">
      <c r="N456" s="263" t="str">
        <f t="shared" si="19"/>
        <v>N</v>
      </c>
      <c r="O456" s="264">
        <v>0.441</v>
      </c>
      <c r="P456" s="265" t="e">
        <f t="shared" si="20"/>
        <v>#DIV/0!</v>
      </c>
      <c r="Q456" s="266">
        <f t="shared" si="21"/>
        <v>0</v>
      </c>
      <c r="AK456" s="255"/>
      <c r="AL456" s="256"/>
      <c r="AM456" s="257"/>
      <c r="AN456" s="258"/>
    </row>
    <row r="457" spans="14:40" x14ac:dyDescent="0.2">
      <c r="N457" s="263" t="str">
        <f t="shared" si="19"/>
        <v>N</v>
      </c>
      <c r="O457" s="264">
        <v>0.442</v>
      </c>
      <c r="P457" s="265" t="e">
        <f t="shared" si="20"/>
        <v>#DIV/0!</v>
      </c>
      <c r="Q457" s="266">
        <f t="shared" si="21"/>
        <v>0</v>
      </c>
      <c r="AK457" s="255"/>
      <c r="AL457" s="256"/>
      <c r="AM457" s="257"/>
      <c r="AN457" s="258"/>
    </row>
    <row r="458" spans="14:40" x14ac:dyDescent="0.2">
      <c r="N458" s="263" t="str">
        <f t="shared" si="19"/>
        <v>N</v>
      </c>
      <c r="O458" s="264">
        <v>0.443</v>
      </c>
      <c r="P458" s="265" t="e">
        <f t="shared" si="20"/>
        <v>#DIV/0!</v>
      </c>
      <c r="Q458" s="266">
        <f t="shared" si="21"/>
        <v>0</v>
      </c>
      <c r="AK458" s="255"/>
      <c r="AL458" s="256"/>
      <c r="AM458" s="257"/>
      <c r="AN458" s="258"/>
    </row>
    <row r="459" spans="14:40" x14ac:dyDescent="0.2">
      <c r="N459" s="263" t="str">
        <f t="shared" si="19"/>
        <v>N</v>
      </c>
      <c r="O459" s="264">
        <v>0.44400000000000001</v>
      </c>
      <c r="P459" s="265" t="e">
        <f t="shared" si="20"/>
        <v>#DIV/0!</v>
      </c>
      <c r="Q459" s="266">
        <f t="shared" si="21"/>
        <v>0</v>
      </c>
      <c r="AK459" s="255"/>
      <c r="AL459" s="256"/>
      <c r="AM459" s="257"/>
      <c r="AN459" s="258"/>
    </row>
    <row r="460" spans="14:40" x14ac:dyDescent="0.2">
      <c r="N460" s="263" t="str">
        <f t="shared" si="19"/>
        <v>N</v>
      </c>
      <c r="O460" s="264">
        <v>0.44500000000000001</v>
      </c>
      <c r="P460" s="265" t="e">
        <f t="shared" si="20"/>
        <v>#DIV/0!</v>
      </c>
      <c r="Q460" s="266">
        <f t="shared" si="21"/>
        <v>0</v>
      </c>
      <c r="AK460" s="255"/>
      <c r="AL460" s="256"/>
      <c r="AM460" s="257"/>
      <c r="AN460" s="258"/>
    </row>
    <row r="461" spans="14:40" x14ac:dyDescent="0.2">
      <c r="N461" s="263" t="str">
        <f t="shared" si="19"/>
        <v>N</v>
      </c>
      <c r="O461" s="264">
        <v>0.44600000000000001</v>
      </c>
      <c r="P461" s="265" t="e">
        <f t="shared" si="20"/>
        <v>#DIV/0!</v>
      </c>
      <c r="Q461" s="266">
        <f t="shared" si="21"/>
        <v>0</v>
      </c>
      <c r="AK461" s="255"/>
      <c r="AL461" s="256"/>
      <c r="AM461" s="257"/>
      <c r="AN461" s="258"/>
    </row>
    <row r="462" spans="14:40" x14ac:dyDescent="0.2">
      <c r="N462" s="263" t="str">
        <f t="shared" si="19"/>
        <v>N</v>
      </c>
      <c r="O462" s="264">
        <v>0.44700000000000001</v>
      </c>
      <c r="P462" s="265" t="e">
        <f t="shared" si="20"/>
        <v>#DIV/0!</v>
      </c>
      <c r="Q462" s="266">
        <f t="shared" si="21"/>
        <v>0</v>
      </c>
      <c r="AK462" s="255"/>
      <c r="AL462" s="256"/>
      <c r="AM462" s="257"/>
      <c r="AN462" s="258"/>
    </row>
    <row r="463" spans="14:40" x14ac:dyDescent="0.2">
      <c r="N463" s="263" t="str">
        <f t="shared" si="19"/>
        <v>N</v>
      </c>
      <c r="O463" s="264">
        <v>0.44800000000000001</v>
      </c>
      <c r="P463" s="265" t="e">
        <f t="shared" si="20"/>
        <v>#DIV/0!</v>
      </c>
      <c r="Q463" s="266">
        <f t="shared" si="21"/>
        <v>0</v>
      </c>
      <c r="AK463" s="255"/>
      <c r="AL463" s="256"/>
      <c r="AM463" s="257"/>
      <c r="AN463" s="258"/>
    </row>
    <row r="464" spans="14:40" x14ac:dyDescent="0.2">
      <c r="N464" s="263" t="str">
        <f t="shared" si="19"/>
        <v>N</v>
      </c>
      <c r="O464" s="264">
        <v>0.44900000000000001</v>
      </c>
      <c r="P464" s="265" t="e">
        <f t="shared" si="20"/>
        <v>#DIV/0!</v>
      </c>
      <c r="Q464" s="266">
        <f t="shared" si="21"/>
        <v>0</v>
      </c>
      <c r="AK464" s="255"/>
      <c r="AL464" s="256"/>
      <c r="AM464" s="257"/>
      <c r="AN464" s="258"/>
    </row>
    <row r="465" spans="14:40" x14ac:dyDescent="0.2">
      <c r="N465" s="263" t="str">
        <f t="shared" si="19"/>
        <v>N</v>
      </c>
      <c r="O465" s="264">
        <v>0.45</v>
      </c>
      <c r="P465" s="265" t="e">
        <f t="shared" si="20"/>
        <v>#DIV/0!</v>
      </c>
      <c r="Q465" s="266">
        <f t="shared" si="21"/>
        <v>0</v>
      </c>
      <c r="AK465" s="255"/>
      <c r="AL465" s="256"/>
      <c r="AM465" s="257"/>
      <c r="AN465" s="258"/>
    </row>
    <row r="466" spans="14:40" x14ac:dyDescent="0.2">
      <c r="N466" s="263" t="str">
        <f t="shared" si="19"/>
        <v>N</v>
      </c>
      <c r="O466" s="264">
        <v>0.45100000000000001</v>
      </c>
      <c r="P466" s="265" t="e">
        <f t="shared" si="20"/>
        <v>#DIV/0!</v>
      </c>
      <c r="Q466" s="266">
        <f t="shared" si="21"/>
        <v>0</v>
      </c>
      <c r="AK466" s="255"/>
      <c r="AL466" s="256"/>
      <c r="AM466" s="257"/>
      <c r="AN466" s="258"/>
    </row>
    <row r="467" spans="14:40" x14ac:dyDescent="0.2">
      <c r="N467" s="263" t="str">
        <f t="shared" si="19"/>
        <v>N</v>
      </c>
      <c r="O467" s="264">
        <v>0.45200000000000001</v>
      </c>
      <c r="P467" s="265" t="e">
        <f t="shared" si="20"/>
        <v>#DIV/0!</v>
      </c>
      <c r="Q467" s="266">
        <f t="shared" si="21"/>
        <v>0</v>
      </c>
      <c r="AK467" s="255"/>
      <c r="AL467" s="256"/>
      <c r="AM467" s="257"/>
      <c r="AN467" s="258"/>
    </row>
    <row r="468" spans="14:40" x14ac:dyDescent="0.2">
      <c r="N468" s="263" t="str">
        <f t="shared" si="19"/>
        <v>N</v>
      </c>
      <c r="O468" s="264">
        <v>0.45300000000000001</v>
      </c>
      <c r="P468" s="265" t="e">
        <f t="shared" si="20"/>
        <v>#DIV/0!</v>
      </c>
      <c r="Q468" s="266">
        <f t="shared" si="21"/>
        <v>0</v>
      </c>
      <c r="AK468" s="255"/>
      <c r="AL468" s="256"/>
      <c r="AM468" s="257"/>
      <c r="AN468" s="258"/>
    </row>
    <row r="469" spans="14:40" x14ac:dyDescent="0.2">
      <c r="N469" s="263" t="str">
        <f t="shared" si="19"/>
        <v>N</v>
      </c>
      <c r="O469" s="264">
        <v>0.45400000000000001</v>
      </c>
      <c r="P469" s="265" t="e">
        <f t="shared" si="20"/>
        <v>#DIV/0!</v>
      </c>
      <c r="Q469" s="266">
        <f t="shared" si="21"/>
        <v>0</v>
      </c>
      <c r="AK469" s="255"/>
      <c r="AL469" s="256"/>
      <c r="AM469" s="257"/>
      <c r="AN469" s="258"/>
    </row>
    <row r="470" spans="14:40" x14ac:dyDescent="0.2">
      <c r="N470" s="263" t="str">
        <f t="shared" si="19"/>
        <v>N</v>
      </c>
      <c r="O470" s="264">
        <v>0.45500000000000002</v>
      </c>
      <c r="P470" s="265" t="e">
        <f t="shared" si="20"/>
        <v>#DIV/0!</v>
      </c>
      <c r="Q470" s="266">
        <f t="shared" si="21"/>
        <v>0</v>
      </c>
      <c r="AK470" s="255"/>
      <c r="AL470" s="256"/>
      <c r="AM470" s="257"/>
      <c r="AN470" s="258"/>
    </row>
    <row r="471" spans="14:40" x14ac:dyDescent="0.2">
      <c r="N471" s="263" t="str">
        <f t="shared" si="19"/>
        <v>N</v>
      </c>
      <c r="O471" s="264">
        <v>0.45600000000000002</v>
      </c>
      <c r="P471" s="265" t="e">
        <f t="shared" si="20"/>
        <v>#DIV/0!</v>
      </c>
      <c r="Q471" s="266">
        <f t="shared" si="21"/>
        <v>0</v>
      </c>
      <c r="AK471" s="255"/>
      <c r="AL471" s="256"/>
      <c r="AM471" s="257"/>
      <c r="AN471" s="258"/>
    </row>
    <row r="472" spans="14:40" x14ac:dyDescent="0.2">
      <c r="N472" s="263" t="str">
        <f t="shared" si="19"/>
        <v>N</v>
      </c>
      <c r="O472" s="264">
        <v>0.45700000000000002</v>
      </c>
      <c r="P472" s="265" t="e">
        <f t="shared" si="20"/>
        <v>#DIV/0!</v>
      </c>
      <c r="Q472" s="266">
        <f t="shared" si="21"/>
        <v>0</v>
      </c>
      <c r="AK472" s="255"/>
      <c r="AL472" s="256"/>
      <c r="AM472" s="257"/>
      <c r="AN472" s="258"/>
    </row>
    <row r="473" spans="14:40" x14ac:dyDescent="0.2">
      <c r="N473" s="263" t="str">
        <f t="shared" si="19"/>
        <v>N</v>
      </c>
      <c r="O473" s="264">
        <v>0.45800000000000002</v>
      </c>
      <c r="P473" s="265" t="e">
        <f t="shared" si="20"/>
        <v>#DIV/0!</v>
      </c>
      <c r="Q473" s="266">
        <f t="shared" si="21"/>
        <v>0</v>
      </c>
      <c r="AK473" s="255"/>
      <c r="AL473" s="256"/>
      <c r="AM473" s="257"/>
      <c r="AN473" s="258"/>
    </row>
    <row r="474" spans="14:40" x14ac:dyDescent="0.2">
      <c r="N474" s="263" t="str">
        <f t="shared" si="19"/>
        <v>N</v>
      </c>
      <c r="O474" s="264">
        <v>0.45900000000000002</v>
      </c>
      <c r="P474" s="265" t="e">
        <f t="shared" si="20"/>
        <v>#DIV/0!</v>
      </c>
      <c r="Q474" s="266">
        <f t="shared" si="21"/>
        <v>0</v>
      </c>
      <c r="AK474" s="255"/>
      <c r="AL474" s="256"/>
      <c r="AM474" s="257"/>
      <c r="AN474" s="258"/>
    </row>
    <row r="475" spans="14:40" x14ac:dyDescent="0.2">
      <c r="N475" s="263" t="str">
        <f t="shared" si="19"/>
        <v>N</v>
      </c>
      <c r="O475" s="264">
        <v>0.46</v>
      </c>
      <c r="P475" s="265" t="e">
        <f t="shared" si="20"/>
        <v>#DIV/0!</v>
      </c>
      <c r="Q475" s="266">
        <f t="shared" si="21"/>
        <v>0</v>
      </c>
      <c r="AK475" s="255"/>
      <c r="AL475" s="256"/>
      <c r="AM475" s="257"/>
      <c r="AN475" s="258"/>
    </row>
    <row r="476" spans="14:40" x14ac:dyDescent="0.2">
      <c r="N476" s="263" t="str">
        <f t="shared" si="19"/>
        <v>N</v>
      </c>
      <c r="O476" s="264">
        <v>0.46100000000000002</v>
      </c>
      <c r="P476" s="265" t="e">
        <f t="shared" si="20"/>
        <v>#DIV/0!</v>
      </c>
      <c r="Q476" s="266">
        <f t="shared" si="21"/>
        <v>0</v>
      </c>
      <c r="AK476" s="255"/>
      <c r="AL476" s="256"/>
      <c r="AM476" s="257"/>
      <c r="AN476" s="258"/>
    </row>
    <row r="477" spans="14:40" x14ac:dyDescent="0.2">
      <c r="N477" s="263" t="str">
        <f t="shared" si="19"/>
        <v>N</v>
      </c>
      <c r="O477" s="264">
        <v>0.46200000000000002</v>
      </c>
      <c r="P477" s="265" t="e">
        <f t="shared" si="20"/>
        <v>#DIV/0!</v>
      </c>
      <c r="Q477" s="266">
        <f t="shared" si="21"/>
        <v>0</v>
      </c>
      <c r="AK477" s="255"/>
      <c r="AL477" s="256"/>
      <c r="AM477" s="257"/>
      <c r="AN477" s="258"/>
    </row>
    <row r="478" spans="14:40" x14ac:dyDescent="0.2">
      <c r="N478" s="263" t="str">
        <f t="shared" si="19"/>
        <v>N</v>
      </c>
      <c r="O478" s="264">
        <v>0.46300000000000002</v>
      </c>
      <c r="P478" s="265" t="e">
        <f t="shared" si="20"/>
        <v>#DIV/0!</v>
      </c>
      <c r="Q478" s="266">
        <f t="shared" si="21"/>
        <v>0</v>
      </c>
      <c r="AK478" s="255"/>
      <c r="AL478" s="256"/>
      <c r="AM478" s="257"/>
      <c r="AN478" s="258"/>
    </row>
    <row r="479" spans="14:40" x14ac:dyDescent="0.2">
      <c r="N479" s="263" t="str">
        <f t="shared" si="19"/>
        <v>N</v>
      </c>
      <c r="O479" s="264">
        <v>0.46400000000000002</v>
      </c>
      <c r="P479" s="265" t="e">
        <f t="shared" si="20"/>
        <v>#DIV/0!</v>
      </c>
      <c r="Q479" s="266">
        <f t="shared" si="21"/>
        <v>0</v>
      </c>
      <c r="AK479" s="255"/>
      <c r="AL479" s="256"/>
      <c r="AM479" s="257"/>
      <c r="AN479" s="258"/>
    </row>
    <row r="480" spans="14:40" x14ac:dyDescent="0.2">
      <c r="N480" s="263" t="str">
        <f t="shared" si="19"/>
        <v>N</v>
      </c>
      <c r="O480" s="264">
        <v>0.46500000000000002</v>
      </c>
      <c r="P480" s="265" t="e">
        <f t="shared" si="20"/>
        <v>#DIV/0!</v>
      </c>
      <c r="Q480" s="266">
        <f t="shared" si="21"/>
        <v>0</v>
      </c>
      <c r="AK480" s="255"/>
      <c r="AL480" s="256"/>
      <c r="AM480" s="257"/>
      <c r="AN480" s="258"/>
    </row>
    <row r="481" spans="14:40" x14ac:dyDescent="0.2">
      <c r="N481" s="263" t="str">
        <f t="shared" si="19"/>
        <v>N</v>
      </c>
      <c r="O481" s="264">
        <v>0.46600000000000003</v>
      </c>
      <c r="P481" s="265" t="e">
        <f t="shared" si="20"/>
        <v>#DIV/0!</v>
      </c>
      <c r="Q481" s="266">
        <f t="shared" si="21"/>
        <v>0</v>
      </c>
      <c r="AK481" s="255"/>
      <c r="AL481" s="256"/>
      <c r="AM481" s="257"/>
      <c r="AN481" s="258"/>
    </row>
    <row r="482" spans="14:40" x14ac:dyDescent="0.2">
      <c r="N482" s="263" t="str">
        <f t="shared" si="19"/>
        <v>N</v>
      </c>
      <c r="O482" s="264">
        <v>0.46700000000000003</v>
      </c>
      <c r="P482" s="265" t="e">
        <f t="shared" si="20"/>
        <v>#DIV/0!</v>
      </c>
      <c r="Q482" s="266">
        <f t="shared" si="21"/>
        <v>0</v>
      </c>
      <c r="AK482" s="255"/>
      <c r="AL482" s="256"/>
      <c r="AM482" s="257"/>
      <c r="AN482" s="258"/>
    </row>
    <row r="483" spans="14:40" x14ac:dyDescent="0.2">
      <c r="N483" s="263" t="str">
        <f t="shared" si="19"/>
        <v>N</v>
      </c>
      <c r="O483" s="264">
        <v>0.46800000000000003</v>
      </c>
      <c r="P483" s="265" t="e">
        <f t="shared" si="20"/>
        <v>#DIV/0!</v>
      </c>
      <c r="Q483" s="266">
        <f t="shared" si="21"/>
        <v>0</v>
      </c>
      <c r="AK483" s="255"/>
      <c r="AL483" s="256"/>
      <c r="AM483" s="257"/>
      <c r="AN483" s="258"/>
    </row>
    <row r="484" spans="14:40" x14ac:dyDescent="0.2">
      <c r="N484" s="263" t="str">
        <f t="shared" si="19"/>
        <v>N</v>
      </c>
      <c r="O484" s="264">
        <v>0.46899999999999997</v>
      </c>
      <c r="P484" s="265" t="e">
        <f t="shared" si="20"/>
        <v>#DIV/0!</v>
      </c>
      <c r="Q484" s="266">
        <f t="shared" si="21"/>
        <v>0</v>
      </c>
      <c r="AK484" s="255"/>
      <c r="AL484" s="256"/>
      <c r="AM484" s="257"/>
      <c r="AN484" s="258"/>
    </row>
    <row r="485" spans="14:40" x14ac:dyDescent="0.2">
      <c r="N485" s="263" t="str">
        <f t="shared" si="19"/>
        <v>N</v>
      </c>
      <c r="O485" s="264">
        <v>0.47</v>
      </c>
      <c r="P485" s="265" t="e">
        <f t="shared" si="20"/>
        <v>#DIV/0!</v>
      </c>
      <c r="Q485" s="266">
        <f t="shared" si="21"/>
        <v>0</v>
      </c>
      <c r="AK485" s="255"/>
      <c r="AL485" s="256"/>
      <c r="AM485" s="257"/>
      <c r="AN485" s="258"/>
    </row>
    <row r="486" spans="14:40" x14ac:dyDescent="0.2">
      <c r="N486" s="263" t="str">
        <f t="shared" si="19"/>
        <v>N</v>
      </c>
      <c r="O486" s="264">
        <v>0.47099999999999997</v>
      </c>
      <c r="P486" s="265" t="e">
        <f t="shared" si="20"/>
        <v>#DIV/0!</v>
      </c>
      <c r="Q486" s="266">
        <f t="shared" si="21"/>
        <v>0</v>
      </c>
      <c r="AK486" s="255"/>
      <c r="AL486" s="256"/>
      <c r="AM486" s="257"/>
      <c r="AN486" s="258"/>
    </row>
    <row r="487" spans="14:40" x14ac:dyDescent="0.2">
      <c r="N487" s="263" t="str">
        <f t="shared" si="19"/>
        <v>N</v>
      </c>
      <c r="O487" s="264">
        <v>0.47199999999999998</v>
      </c>
      <c r="P487" s="265" t="e">
        <f t="shared" si="20"/>
        <v>#DIV/0!</v>
      </c>
      <c r="Q487" s="266">
        <f t="shared" si="21"/>
        <v>0</v>
      </c>
      <c r="AK487" s="255"/>
      <c r="AL487" s="256"/>
      <c r="AM487" s="257"/>
      <c r="AN487" s="258"/>
    </row>
    <row r="488" spans="14:40" x14ac:dyDescent="0.2">
      <c r="N488" s="263" t="str">
        <f t="shared" si="19"/>
        <v>N</v>
      </c>
      <c r="O488" s="264">
        <v>0.47299999999999998</v>
      </c>
      <c r="P488" s="265" t="e">
        <f t="shared" si="20"/>
        <v>#DIV/0!</v>
      </c>
      <c r="Q488" s="266">
        <f t="shared" si="21"/>
        <v>0</v>
      </c>
      <c r="AK488" s="255"/>
      <c r="AL488" s="256"/>
      <c r="AM488" s="257"/>
      <c r="AN488" s="258"/>
    </row>
    <row r="489" spans="14:40" x14ac:dyDescent="0.2">
      <c r="N489" s="263" t="str">
        <f t="shared" si="19"/>
        <v>N</v>
      </c>
      <c r="O489" s="264">
        <v>0.47399999999999998</v>
      </c>
      <c r="P489" s="265" t="e">
        <f t="shared" si="20"/>
        <v>#DIV/0!</v>
      </c>
      <c r="Q489" s="266">
        <f t="shared" si="21"/>
        <v>0</v>
      </c>
      <c r="AK489" s="255"/>
      <c r="AL489" s="256"/>
      <c r="AM489" s="257"/>
      <c r="AN489" s="258"/>
    </row>
    <row r="490" spans="14:40" x14ac:dyDescent="0.2">
      <c r="N490" s="263" t="str">
        <f t="shared" si="19"/>
        <v>N</v>
      </c>
      <c r="O490" s="264">
        <v>0.47499999999999998</v>
      </c>
      <c r="P490" s="265" t="e">
        <f t="shared" si="20"/>
        <v>#DIV/0!</v>
      </c>
      <c r="Q490" s="266">
        <f t="shared" si="21"/>
        <v>0</v>
      </c>
      <c r="AK490" s="255"/>
      <c r="AL490" s="256"/>
      <c r="AM490" s="257"/>
      <c r="AN490" s="258"/>
    </row>
    <row r="491" spans="14:40" x14ac:dyDescent="0.2">
      <c r="N491" s="263" t="str">
        <f t="shared" si="19"/>
        <v>N</v>
      </c>
      <c r="O491" s="264">
        <v>0.47599999999999998</v>
      </c>
      <c r="P491" s="265" t="e">
        <f t="shared" si="20"/>
        <v>#DIV/0!</v>
      </c>
      <c r="Q491" s="266">
        <f t="shared" si="21"/>
        <v>0</v>
      </c>
      <c r="AK491" s="255"/>
      <c r="AL491" s="256"/>
      <c r="AM491" s="257"/>
      <c r="AN491" s="258"/>
    </row>
    <row r="492" spans="14:40" x14ac:dyDescent="0.2">
      <c r="N492" s="263" t="str">
        <f t="shared" si="19"/>
        <v>N</v>
      </c>
      <c r="O492" s="264">
        <v>0.47699999999999998</v>
      </c>
      <c r="P492" s="265" t="e">
        <f t="shared" si="20"/>
        <v>#DIV/0!</v>
      </c>
      <c r="Q492" s="266">
        <f t="shared" si="21"/>
        <v>0</v>
      </c>
      <c r="AK492" s="255"/>
      <c r="AL492" s="256"/>
      <c r="AM492" s="257"/>
      <c r="AN492" s="258"/>
    </row>
    <row r="493" spans="14:40" x14ac:dyDescent="0.2">
      <c r="N493" s="263" t="str">
        <f t="shared" si="19"/>
        <v>N</v>
      </c>
      <c r="O493" s="264">
        <v>0.47799999999999998</v>
      </c>
      <c r="P493" s="265" t="e">
        <f t="shared" si="20"/>
        <v>#DIV/0!</v>
      </c>
      <c r="Q493" s="266">
        <f t="shared" si="21"/>
        <v>0</v>
      </c>
      <c r="AK493" s="255"/>
      <c r="AL493" s="256"/>
      <c r="AM493" s="257"/>
      <c r="AN493" s="258"/>
    </row>
    <row r="494" spans="14:40" x14ac:dyDescent="0.2">
      <c r="N494" s="263" t="str">
        <f t="shared" si="19"/>
        <v>N</v>
      </c>
      <c r="O494" s="264">
        <v>0.47899999999999998</v>
      </c>
      <c r="P494" s="265" t="e">
        <f t="shared" si="20"/>
        <v>#DIV/0!</v>
      </c>
      <c r="Q494" s="266">
        <f t="shared" si="21"/>
        <v>0</v>
      </c>
      <c r="AK494" s="255"/>
      <c r="AL494" s="256"/>
      <c r="AM494" s="257"/>
      <c r="AN494" s="258"/>
    </row>
    <row r="495" spans="14:40" x14ac:dyDescent="0.2">
      <c r="N495" s="263" t="str">
        <f t="shared" si="19"/>
        <v>N</v>
      </c>
      <c r="O495" s="264">
        <v>0.48</v>
      </c>
      <c r="P495" s="265" t="e">
        <f t="shared" si="20"/>
        <v>#DIV/0!</v>
      </c>
      <c r="Q495" s="266">
        <f t="shared" si="21"/>
        <v>0</v>
      </c>
      <c r="AK495" s="255"/>
      <c r="AL495" s="256"/>
      <c r="AM495" s="257"/>
      <c r="AN495" s="258"/>
    </row>
    <row r="496" spans="14:40" x14ac:dyDescent="0.2">
      <c r="N496" s="263" t="str">
        <f t="shared" si="19"/>
        <v>N</v>
      </c>
      <c r="O496" s="264">
        <v>0.48099999999999998</v>
      </c>
      <c r="P496" s="265" t="e">
        <f t="shared" si="20"/>
        <v>#DIV/0!</v>
      </c>
      <c r="Q496" s="266">
        <f t="shared" si="21"/>
        <v>0</v>
      </c>
      <c r="AK496" s="255"/>
      <c r="AL496" s="256"/>
      <c r="AM496" s="257"/>
      <c r="AN496" s="258"/>
    </row>
    <row r="497" spans="14:40" x14ac:dyDescent="0.2">
      <c r="N497" s="263" t="str">
        <f t="shared" si="19"/>
        <v>N</v>
      </c>
      <c r="O497" s="264">
        <v>0.48199999999999998</v>
      </c>
      <c r="P497" s="265" t="e">
        <f t="shared" si="20"/>
        <v>#DIV/0!</v>
      </c>
      <c r="Q497" s="266">
        <f t="shared" si="21"/>
        <v>0</v>
      </c>
      <c r="AK497" s="255"/>
      <c r="AL497" s="256"/>
      <c r="AM497" s="257"/>
      <c r="AN497" s="258"/>
    </row>
    <row r="498" spans="14:40" x14ac:dyDescent="0.2">
      <c r="N498" s="263" t="str">
        <f t="shared" si="19"/>
        <v>N</v>
      </c>
      <c r="O498" s="264">
        <v>0.48299999999999998</v>
      </c>
      <c r="P498" s="265" t="e">
        <f t="shared" si="20"/>
        <v>#DIV/0!</v>
      </c>
      <c r="Q498" s="266">
        <f t="shared" si="21"/>
        <v>0</v>
      </c>
      <c r="AK498" s="255"/>
      <c r="AL498" s="256"/>
      <c r="AM498" s="257"/>
      <c r="AN498" s="258"/>
    </row>
    <row r="499" spans="14:40" x14ac:dyDescent="0.2">
      <c r="N499" s="263" t="str">
        <f t="shared" si="19"/>
        <v>N</v>
      </c>
      <c r="O499" s="264">
        <v>0.48399999999999999</v>
      </c>
      <c r="P499" s="265" t="e">
        <f t="shared" si="20"/>
        <v>#DIV/0!</v>
      </c>
      <c r="Q499" s="266">
        <f t="shared" si="21"/>
        <v>0</v>
      </c>
      <c r="AK499" s="255"/>
      <c r="AL499" s="256"/>
      <c r="AM499" s="257"/>
      <c r="AN499" s="258"/>
    </row>
    <row r="500" spans="14:40" x14ac:dyDescent="0.2">
      <c r="N500" s="263" t="str">
        <f t="shared" si="19"/>
        <v>N</v>
      </c>
      <c r="O500" s="264">
        <v>0.48499999999999999</v>
      </c>
      <c r="P500" s="265" t="e">
        <f t="shared" si="20"/>
        <v>#DIV/0!</v>
      </c>
      <c r="Q500" s="266">
        <f t="shared" si="21"/>
        <v>0</v>
      </c>
      <c r="AK500" s="255"/>
      <c r="AL500" s="256"/>
      <c r="AM500" s="257"/>
      <c r="AN500" s="258"/>
    </row>
    <row r="501" spans="14:40" x14ac:dyDescent="0.2">
      <c r="N501" s="263" t="str">
        <f t="shared" si="19"/>
        <v>N</v>
      </c>
      <c r="O501" s="264">
        <v>0.48599999999999999</v>
      </c>
      <c r="P501" s="265" t="e">
        <f t="shared" si="20"/>
        <v>#DIV/0!</v>
      </c>
      <c r="Q501" s="266">
        <f t="shared" si="21"/>
        <v>0</v>
      </c>
      <c r="AK501" s="255"/>
      <c r="AL501" s="256"/>
      <c r="AM501" s="257"/>
      <c r="AN501" s="258"/>
    </row>
    <row r="502" spans="14:40" x14ac:dyDescent="0.2">
      <c r="N502" s="263" t="str">
        <f t="shared" si="19"/>
        <v>N</v>
      </c>
      <c r="O502" s="264">
        <v>0.48699999999999999</v>
      </c>
      <c r="P502" s="265" t="e">
        <f t="shared" si="20"/>
        <v>#DIV/0!</v>
      </c>
      <c r="Q502" s="266">
        <f t="shared" si="21"/>
        <v>0</v>
      </c>
      <c r="AK502" s="255"/>
      <c r="AL502" s="256"/>
      <c r="AM502" s="257"/>
      <c r="AN502" s="258"/>
    </row>
    <row r="503" spans="14:40" x14ac:dyDescent="0.2">
      <c r="N503" s="263" t="str">
        <f t="shared" si="19"/>
        <v>N</v>
      </c>
      <c r="O503" s="264">
        <v>0.48799999999999999</v>
      </c>
      <c r="P503" s="265" t="e">
        <f t="shared" si="20"/>
        <v>#DIV/0!</v>
      </c>
      <c r="Q503" s="266">
        <f t="shared" si="21"/>
        <v>0</v>
      </c>
      <c r="AK503" s="255"/>
      <c r="AL503" s="256"/>
      <c r="AM503" s="257"/>
      <c r="AN503" s="258"/>
    </row>
    <row r="504" spans="14:40" x14ac:dyDescent="0.2">
      <c r="N504" s="263" t="str">
        <f t="shared" si="19"/>
        <v>N</v>
      </c>
      <c r="O504" s="264">
        <v>0.48899999999999999</v>
      </c>
      <c r="P504" s="265" t="e">
        <f t="shared" si="20"/>
        <v>#DIV/0!</v>
      </c>
      <c r="Q504" s="266">
        <f t="shared" si="21"/>
        <v>0</v>
      </c>
      <c r="AK504" s="255"/>
      <c r="AL504" s="256"/>
      <c r="AM504" s="257"/>
      <c r="AN504" s="258"/>
    </row>
    <row r="505" spans="14:40" x14ac:dyDescent="0.2">
      <c r="N505" s="263" t="str">
        <f t="shared" si="19"/>
        <v>N</v>
      </c>
      <c r="O505" s="264">
        <v>0.49</v>
      </c>
      <c r="P505" s="265" t="e">
        <f t="shared" si="20"/>
        <v>#DIV/0!</v>
      </c>
      <c r="Q505" s="266">
        <f t="shared" si="21"/>
        <v>0</v>
      </c>
      <c r="AK505" s="255"/>
      <c r="AL505" s="256"/>
      <c r="AM505" s="257"/>
      <c r="AN505" s="258"/>
    </row>
    <row r="506" spans="14:40" x14ac:dyDescent="0.2">
      <c r="N506" s="263" t="str">
        <f t="shared" si="19"/>
        <v>N</v>
      </c>
      <c r="O506" s="264">
        <v>0.49099999999999999</v>
      </c>
      <c r="P506" s="265" t="e">
        <f t="shared" si="20"/>
        <v>#DIV/0!</v>
      </c>
      <c r="Q506" s="266">
        <f t="shared" si="21"/>
        <v>0</v>
      </c>
      <c r="AK506" s="255"/>
      <c r="AL506" s="256"/>
      <c r="AM506" s="257"/>
      <c r="AN506" s="258"/>
    </row>
    <row r="507" spans="14:40" x14ac:dyDescent="0.2">
      <c r="N507" s="263" t="str">
        <f t="shared" si="19"/>
        <v>N</v>
      </c>
      <c r="O507" s="264">
        <v>0.49199999999999999</v>
      </c>
      <c r="P507" s="265" t="e">
        <f t="shared" si="20"/>
        <v>#DIV/0!</v>
      </c>
      <c r="Q507" s="266">
        <f t="shared" si="21"/>
        <v>0</v>
      </c>
      <c r="AK507" s="255"/>
      <c r="AL507" s="256"/>
      <c r="AM507" s="257"/>
      <c r="AN507" s="258"/>
    </row>
    <row r="508" spans="14:40" x14ac:dyDescent="0.2">
      <c r="N508" s="263" t="str">
        <f t="shared" si="19"/>
        <v>N</v>
      </c>
      <c r="O508" s="264">
        <v>0.49299999999999999</v>
      </c>
      <c r="P508" s="265" t="e">
        <f t="shared" si="20"/>
        <v>#DIV/0!</v>
      </c>
      <c r="Q508" s="266">
        <f t="shared" si="21"/>
        <v>0</v>
      </c>
      <c r="AK508" s="255"/>
      <c r="AL508" s="256"/>
      <c r="AM508" s="257"/>
      <c r="AN508" s="258"/>
    </row>
    <row r="509" spans="14:40" x14ac:dyDescent="0.2">
      <c r="N509" s="263" t="str">
        <f t="shared" si="19"/>
        <v>N</v>
      </c>
      <c r="O509" s="264">
        <v>0.49399999999999999</v>
      </c>
      <c r="P509" s="265" t="e">
        <f t="shared" si="20"/>
        <v>#DIV/0!</v>
      </c>
      <c r="Q509" s="266">
        <f t="shared" si="21"/>
        <v>0</v>
      </c>
      <c r="AK509" s="255"/>
      <c r="AL509" s="256"/>
      <c r="AM509" s="257"/>
      <c r="AN509" s="258"/>
    </row>
    <row r="510" spans="14:40" x14ac:dyDescent="0.2">
      <c r="N510" s="263" t="str">
        <f t="shared" si="19"/>
        <v>N</v>
      </c>
      <c r="O510" s="264">
        <v>0.495</v>
      </c>
      <c r="P510" s="265" t="e">
        <f t="shared" si="20"/>
        <v>#DIV/0!</v>
      </c>
      <c r="Q510" s="266">
        <f t="shared" si="21"/>
        <v>0</v>
      </c>
      <c r="AK510" s="255"/>
      <c r="AL510" s="256"/>
      <c r="AM510" s="257"/>
      <c r="AN510" s="258"/>
    </row>
    <row r="511" spans="14:40" x14ac:dyDescent="0.2">
      <c r="N511" s="263" t="str">
        <f t="shared" si="19"/>
        <v>N</v>
      </c>
      <c r="O511" s="264">
        <v>0.496</v>
      </c>
      <c r="P511" s="265" t="e">
        <f t="shared" si="20"/>
        <v>#DIV/0!</v>
      </c>
      <c r="Q511" s="266">
        <f t="shared" si="21"/>
        <v>0</v>
      </c>
      <c r="AK511" s="255"/>
      <c r="AL511" s="256"/>
      <c r="AM511" s="257"/>
      <c r="AN511" s="258"/>
    </row>
    <row r="512" spans="14:40" x14ac:dyDescent="0.2">
      <c r="N512" s="263" t="str">
        <f t="shared" ref="N512:N515" si="22">IF(Q512&lt;=0.46,"N","Y")</f>
        <v>N</v>
      </c>
      <c r="O512" s="264">
        <v>0.497</v>
      </c>
      <c r="P512" s="265" t="e">
        <f t="shared" ref="P512:P515" si="23">($AB$83*(1+O512/12)*(1/(1+O512/12)-1))/((1/(1+O512/12))^($AH$76*12)-1)</f>
        <v>#DIV/0!</v>
      </c>
      <c r="Q512" s="266">
        <f t="shared" ref="Q512:Q515" si="24">IFERROR(IF($AB$95&gt;0,(P512+$AB$100)/($AB$101+$AB$96-$AB$97),0),2)</f>
        <v>0</v>
      </c>
      <c r="AK512" s="255"/>
      <c r="AL512" s="256"/>
      <c r="AM512" s="257"/>
      <c r="AN512" s="258"/>
    </row>
    <row r="513" spans="14:17" x14ac:dyDescent="0.2">
      <c r="N513" s="263" t="str">
        <f t="shared" si="22"/>
        <v>N</v>
      </c>
      <c r="O513" s="264">
        <v>0.498</v>
      </c>
      <c r="P513" s="265" t="e">
        <f t="shared" si="23"/>
        <v>#DIV/0!</v>
      </c>
      <c r="Q513" s="266">
        <f t="shared" si="24"/>
        <v>0</v>
      </c>
    </row>
    <row r="514" spans="14:17" x14ac:dyDescent="0.2">
      <c r="N514" s="263" t="str">
        <f t="shared" si="22"/>
        <v>N</v>
      </c>
      <c r="O514" s="264">
        <v>0.499</v>
      </c>
      <c r="P514" s="265" t="e">
        <f t="shared" si="23"/>
        <v>#DIV/0!</v>
      </c>
      <c r="Q514" s="266">
        <f t="shared" si="24"/>
        <v>0</v>
      </c>
    </row>
    <row r="515" spans="14:17" x14ac:dyDescent="0.2">
      <c r="N515" s="263" t="str">
        <f t="shared" si="22"/>
        <v>N</v>
      </c>
      <c r="O515" s="264">
        <v>0.5</v>
      </c>
      <c r="P515" s="265" t="e">
        <f t="shared" si="23"/>
        <v>#DIV/0!</v>
      </c>
      <c r="Q515" s="266">
        <f t="shared" si="24"/>
        <v>0</v>
      </c>
    </row>
  </sheetData>
  <sheetProtection algorithmName="SHA-512" hashValue="TDRxKTaZ/1kj7rf2esg3OIBw+wGr8cwbK8dNYobKNpTQEIg1xVyhgTndkKtV0OnGWZUPNGKF3f6m+zg0fFDTcg==" saltValue="tyIHF7r/DUsIXq4yYVUPNg==" spinCount="100000" sheet="1" selectLockedCells="1"/>
  <mergeCells count="99">
    <mergeCell ref="R1:S1"/>
    <mergeCell ref="G6:H6"/>
    <mergeCell ref="D5:E5"/>
    <mergeCell ref="O3:R3"/>
    <mergeCell ref="D2:E2"/>
    <mergeCell ref="D4:E4"/>
    <mergeCell ref="G5:H5"/>
    <mergeCell ref="B14:B15"/>
    <mergeCell ref="L14:L15"/>
    <mergeCell ref="M7:S10"/>
    <mergeCell ref="O5:R5"/>
    <mergeCell ref="O4:R4"/>
    <mergeCell ref="O6:R6"/>
    <mergeCell ref="N13:S13"/>
    <mergeCell ref="F14:G14"/>
    <mergeCell ref="P14:Q14"/>
    <mergeCell ref="N11:Q12"/>
    <mergeCell ref="M11:M12"/>
    <mergeCell ref="C1:C6"/>
    <mergeCell ref="F2:I2"/>
    <mergeCell ref="G4:H4"/>
    <mergeCell ref="D6:E6"/>
    <mergeCell ref="M2:S2"/>
    <mergeCell ref="C40:H40"/>
    <mergeCell ref="M33:M39"/>
    <mergeCell ref="N30:R30"/>
    <mergeCell ref="N33:R33"/>
    <mergeCell ref="N34:R34"/>
    <mergeCell ref="N35:R35"/>
    <mergeCell ref="N36:R36"/>
    <mergeCell ref="N37:R37"/>
    <mergeCell ref="N38:R38"/>
    <mergeCell ref="AF77:AG77"/>
    <mergeCell ref="Y78:AB78"/>
    <mergeCell ref="AF75:AG75"/>
    <mergeCell ref="R51:S51"/>
    <mergeCell ref="AE69:AG69"/>
    <mergeCell ref="AF70:AG70"/>
    <mergeCell ref="Y82:AA82"/>
    <mergeCell ref="Y83:AA83"/>
    <mergeCell ref="Y94:AB94"/>
    <mergeCell ref="Y79:AA79"/>
    <mergeCell ref="Y80:AA80"/>
    <mergeCell ref="Y81:AA81"/>
    <mergeCell ref="Y100:AA100"/>
    <mergeCell ref="Y101:AA101"/>
    <mergeCell ref="Y95:AA95"/>
    <mergeCell ref="Y96:AA96"/>
    <mergeCell ref="Y97:AA97"/>
    <mergeCell ref="Y98:AA98"/>
    <mergeCell ref="Y99:AA99"/>
    <mergeCell ref="AH74:AH75"/>
    <mergeCell ref="N42:R42"/>
    <mergeCell ref="M42:M45"/>
    <mergeCell ref="N39:R39"/>
    <mergeCell ref="AF74:AG74"/>
    <mergeCell ref="Y59:AA59"/>
    <mergeCell ref="AE59:AH59"/>
    <mergeCell ref="N48:R48"/>
    <mergeCell ref="C51:P51"/>
    <mergeCell ref="D49:H49"/>
    <mergeCell ref="D48:H48"/>
    <mergeCell ref="H69:I69"/>
    <mergeCell ref="I54:L54"/>
    <mergeCell ref="N44:R44"/>
    <mergeCell ref="N45:R45"/>
    <mergeCell ref="D69:F69"/>
    <mergeCell ref="D13:I13"/>
    <mergeCell ref="D67:F67"/>
    <mergeCell ref="D68:F68"/>
    <mergeCell ref="D44:H44"/>
    <mergeCell ref="D33:H33"/>
    <mergeCell ref="H67:I67"/>
    <mergeCell ref="H68:I68"/>
    <mergeCell ref="D30:H30"/>
    <mergeCell ref="D31:H31"/>
    <mergeCell ref="D38:H38"/>
    <mergeCell ref="D39:H39"/>
    <mergeCell ref="D35:H35"/>
    <mergeCell ref="D46:H46"/>
    <mergeCell ref="D56:R56"/>
    <mergeCell ref="M14:O14"/>
    <mergeCell ref="M40:R40"/>
    <mergeCell ref="M46:Q46"/>
    <mergeCell ref="G7:H7"/>
    <mergeCell ref="D8:E8"/>
    <mergeCell ref="I53:L53"/>
    <mergeCell ref="C14:E14"/>
    <mergeCell ref="D34:H34"/>
    <mergeCell ref="C11:C12"/>
    <mergeCell ref="D11:G12"/>
    <mergeCell ref="D7:E7"/>
    <mergeCell ref="D45:H45"/>
    <mergeCell ref="D42:H42"/>
    <mergeCell ref="C42:C45"/>
    <mergeCell ref="C33:C39"/>
    <mergeCell ref="D36:H36"/>
    <mergeCell ref="D37:H37"/>
    <mergeCell ref="G8:I10"/>
  </mergeCells>
  <conditionalFormatting sqref="R54">
    <cfRule type="cellIs" dxfId="45" priority="99" stopIfTrue="1" operator="greaterThanOrEqual">
      <formula>4.51</formula>
    </cfRule>
  </conditionalFormatting>
  <conditionalFormatting sqref="S54">
    <cfRule type="cellIs" dxfId="44" priority="98" stopIfTrue="1" operator="greaterThanOrEqual">
      <formula>46%</formula>
    </cfRule>
  </conditionalFormatting>
  <conditionalFormatting sqref="C48">
    <cfRule type="cellIs" dxfId="43" priority="96" stopIfTrue="1" operator="equal">
      <formula>0</formula>
    </cfRule>
  </conditionalFormatting>
  <conditionalFormatting sqref="C30">
    <cfRule type="cellIs" dxfId="42" priority="95" stopIfTrue="1" operator="equal">
      <formula>0</formula>
    </cfRule>
  </conditionalFormatting>
  <conditionalFormatting sqref="C33">
    <cfRule type="cellIs" dxfId="41" priority="94" stopIfTrue="1" operator="equal">
      <formula>0</formula>
    </cfRule>
  </conditionalFormatting>
  <conditionalFormatting sqref="C42">
    <cfRule type="cellIs" dxfId="40" priority="93" stopIfTrue="1" operator="equal">
      <formula>0</formula>
    </cfRule>
  </conditionalFormatting>
  <conditionalFormatting sqref="C11">
    <cfRule type="cellIs" dxfId="39" priority="65" stopIfTrue="1" operator="equal">
      <formula>0</formula>
    </cfRule>
  </conditionalFormatting>
  <conditionalFormatting sqref="C51">
    <cfRule type="cellIs" dxfId="38" priority="63" stopIfTrue="1" operator="equal">
      <formula>0</formula>
    </cfRule>
  </conditionalFormatting>
  <conditionalFormatting sqref="D13">
    <cfRule type="beginsWith" dxfId="37" priority="59" operator="beginsWith" text="Please">
      <formula>LEFT(D13,LEN("Please"))="Please"</formula>
    </cfRule>
  </conditionalFormatting>
  <conditionalFormatting sqref="R54">
    <cfRule type="cellIs" dxfId="36" priority="56" operator="equal">
      <formula>0</formula>
    </cfRule>
    <cfRule type="cellIs" dxfId="35" priority="57" operator="lessThanOrEqual">
      <formula>2</formula>
    </cfRule>
  </conditionalFormatting>
  <conditionalFormatting sqref="I4">
    <cfRule type="cellIs" dxfId="34" priority="121" operator="greaterThan">
      <formula>#REF!</formula>
    </cfRule>
  </conditionalFormatting>
  <conditionalFormatting sqref="F8:F9">
    <cfRule type="cellIs" dxfId="33" priority="55" operator="greaterThan">
      <formula>#REF!</formula>
    </cfRule>
  </conditionalFormatting>
  <conditionalFormatting sqref="C13">
    <cfRule type="beginsWith" dxfId="32" priority="54" operator="beginsWith" text="Please">
      <formula>LEFT(C13,LEN("Please"))="Please"</formula>
    </cfRule>
  </conditionalFormatting>
  <conditionalFormatting sqref="N13">
    <cfRule type="beginsWith" dxfId="31" priority="53" operator="beginsWith" text="Please">
      <formula>LEFT(N13,LEN("Please"))="Please"</formula>
    </cfRule>
  </conditionalFormatting>
  <conditionalFormatting sqref="M13">
    <cfRule type="beginsWith" dxfId="30" priority="52" operator="beginsWith" text="Please">
      <formula>LEFT(M13,LEN("Please"))="Please"</formula>
    </cfRule>
  </conditionalFormatting>
  <conditionalFormatting sqref="H15:I15 C15:D15">
    <cfRule type="beginsWith" dxfId="29" priority="40" operator="beginsWith" text="description">
      <formula>LEFT(C15,LEN("description"))="description"</formula>
    </cfRule>
  </conditionalFormatting>
  <conditionalFormatting sqref="P15">
    <cfRule type="beginsWith" dxfId="28" priority="27" operator="beginsWith" text="description">
      <formula>LEFT(P15,LEN("description"))="description"</formula>
    </cfRule>
  </conditionalFormatting>
  <conditionalFormatting sqref="G15">
    <cfRule type="beginsWith" dxfId="27" priority="48" operator="beginsWith" text="description">
      <formula>LEFT(G15,LEN("description"))="description"</formula>
    </cfRule>
  </conditionalFormatting>
  <conditionalFormatting sqref="Q15">
    <cfRule type="beginsWith" dxfId="26" priority="30" operator="beginsWith" text="description">
      <formula>LEFT(Q15,LEN("description"))="description"</formula>
    </cfRule>
  </conditionalFormatting>
  <conditionalFormatting sqref="F15">
    <cfRule type="beginsWith" dxfId="25" priority="35" operator="beginsWith" text="description">
      <formula>LEFT(F15,LEN("description"))="description"</formula>
    </cfRule>
  </conditionalFormatting>
  <conditionalFormatting sqref="E15">
    <cfRule type="beginsWith" dxfId="24" priority="36" operator="beginsWith" text="description">
      <formula>LEFT(E15,LEN("description"))="description"</formula>
    </cfRule>
  </conditionalFormatting>
  <conditionalFormatting sqref="O15">
    <cfRule type="beginsWith" dxfId="23" priority="28" operator="beginsWith" text="description">
      <formula>LEFT(O15,LEN("description"))="description"</formula>
    </cfRule>
  </conditionalFormatting>
  <conditionalFormatting sqref="R15:S15 M15:N15">
    <cfRule type="beginsWith" dxfId="22" priority="29" operator="beginsWith" text="description">
      <formula>LEFT(M15,LEN("description"))="description"</formula>
    </cfRule>
  </conditionalFormatting>
  <conditionalFormatting sqref="M11">
    <cfRule type="cellIs" dxfId="21" priority="26" stopIfTrue="1" operator="equal">
      <formula>0</formula>
    </cfRule>
  </conditionalFormatting>
  <conditionalFormatting sqref="M48">
    <cfRule type="cellIs" dxfId="20" priority="25" stopIfTrue="1" operator="equal">
      <formula>0</formula>
    </cfRule>
  </conditionalFormatting>
  <conditionalFormatting sqref="M30">
    <cfRule type="cellIs" dxfId="19" priority="24" stopIfTrue="1" operator="equal">
      <formula>0</formula>
    </cfRule>
  </conditionalFormatting>
  <conditionalFormatting sqref="M33">
    <cfRule type="cellIs" dxfId="18" priority="23" stopIfTrue="1" operator="equal">
      <formula>0</formula>
    </cfRule>
  </conditionalFormatting>
  <conditionalFormatting sqref="M42">
    <cfRule type="cellIs" dxfId="17" priority="21" stopIfTrue="1" operator="equal">
      <formula>0</formula>
    </cfRule>
  </conditionalFormatting>
  <conditionalFormatting sqref="C16:I16 M16:S16 C17:H27 I16:I27 M17:R27 S16:S27">
    <cfRule type="expression" dxfId="16" priority="133">
      <formula>$AG$76=$AF$76</formula>
    </cfRule>
  </conditionalFormatting>
  <conditionalFormatting sqref="C19:I27 M19:S27">
    <cfRule type="expression" dxfId="15" priority="139">
      <formula>$AG$76=$AF$77</formula>
    </cfRule>
  </conditionalFormatting>
  <conditionalFormatting sqref="C17:I27 M17:S27">
    <cfRule type="expression" dxfId="14" priority="141">
      <formula>$AG$76=$AF$76</formula>
    </cfRule>
  </conditionalFormatting>
  <conditionalFormatting sqref="C16:I21 M16:S21 C17:H27 I16:I27 M17:R27 S16:S27">
    <cfRule type="expression" dxfId="13" priority="148">
      <formula>$AG$76=#REF!</formula>
    </cfRule>
  </conditionalFormatting>
  <conditionalFormatting sqref="C16:I27 M16:S27">
    <cfRule type="expression" dxfId="12" priority="152">
      <formula>$AG$76=#REF!</formula>
    </cfRule>
  </conditionalFormatting>
  <conditionalFormatting sqref="C16:I18 M16:S18 C17:H27 I16:I27 M17:R27 S16:S27">
    <cfRule type="expression" dxfId="11" priority="158">
      <formula>$AG$76=$AF$79</formula>
    </cfRule>
    <cfRule type="expression" dxfId="10" priority="159">
      <formula>$AG$76=$AF$77</formula>
    </cfRule>
  </conditionalFormatting>
  <conditionalFormatting sqref="B17:I27">
    <cfRule type="expression" dxfId="9" priority="12">
      <formula>$D$13="Annual"</formula>
    </cfRule>
  </conditionalFormatting>
  <conditionalFormatting sqref="B19:I27">
    <cfRule type="expression" dxfId="8" priority="10">
      <formula>$D$13="4 Weekly"</formula>
    </cfRule>
    <cfRule type="expression" dxfId="7" priority="11">
      <formula>$D$13="Monthly"</formula>
    </cfRule>
  </conditionalFormatting>
  <conditionalFormatting sqref="B22:I27">
    <cfRule type="expression" dxfId="6" priority="9">
      <formula>$D$13="Fortnightly"</formula>
    </cfRule>
  </conditionalFormatting>
  <conditionalFormatting sqref="L17:S27">
    <cfRule type="expression" dxfId="5" priority="8">
      <formula>$N$13="Annual"</formula>
    </cfRule>
  </conditionalFormatting>
  <conditionalFormatting sqref="L19:S27">
    <cfRule type="expression" dxfId="4" priority="6">
      <formula>$N$13="4 Weekly"</formula>
    </cfRule>
    <cfRule type="expression" dxfId="3" priority="7">
      <formula>$N$13="Monthly"</formula>
    </cfRule>
  </conditionalFormatting>
  <conditionalFormatting sqref="L22:S27">
    <cfRule type="expression" dxfId="2" priority="5">
      <formula>$N$13="Fortnightly"</formula>
    </cfRule>
  </conditionalFormatting>
  <conditionalFormatting sqref="N11">
    <cfRule type="beginsWith" dxfId="1" priority="3" operator="beginsWith" text="Please">
      <formula>LEFT(N11,LEN("Please"))="Please"</formula>
    </cfRule>
  </conditionalFormatting>
  <conditionalFormatting sqref="D11">
    <cfRule type="beginsWith" dxfId="0" priority="1" operator="beginsWith" text="Please">
      <formula>LEFT(D11,LEN("Please"))="Please"</formula>
    </cfRule>
  </conditionalFormatting>
  <dataValidations count="10">
    <dataValidation type="whole" allowBlank="1" showErrorMessage="1" errorTitle="Purchase Price exceeds Maximum" error="HtBW scheme rules do not permit property purchases greater than £250,000" sqref="F5" xr:uid="{00000000-0002-0000-0000-000001000000}">
      <formula1>1</formula1>
      <formula2>250000</formula2>
    </dataValidation>
    <dataValidation type="list" showInputMessage="1" showErrorMessage="1" sqref="S4" xr:uid="{00000000-0002-0000-0000-000002000000}">
      <formula1>Propertytype</formula1>
    </dataValidation>
    <dataValidation type="list" showInputMessage="1" showErrorMessage="1" sqref="S5" xr:uid="{00000000-0002-0000-0000-000003000000}">
      <formula1>INDIRECT(S4)</formula1>
    </dataValidation>
    <dataValidation allowBlank="1" showErrorMessage="1" promptTitle="Completion Date" prompt="This is required from the initial application stage._x000a__x000a_Estimated dates are acceptable in the early stages however an accurate date will be requested nearer exchange/completion." sqref="Z85" xr:uid="{00000000-0002-0000-0000-000004000000}"/>
    <dataValidation type="list" allowBlank="1" showInputMessage="1" showErrorMessage="1" sqref="F4" xr:uid="{00000000-0002-0000-0000-000005000000}">
      <formula1>$AI$91:$AI$101</formula1>
    </dataValidation>
    <dataValidation operator="greaterThanOrEqual" allowBlank="1" showInputMessage="1" showErrorMessage="1" error="Amount entered is below the HtBW minimum.  Please input 4.8% or greater." sqref="F8:F9" xr:uid="{00000000-0002-0000-0000-000006000000}"/>
    <dataValidation type="list" allowBlank="1" showInputMessage="1" showErrorMessage="1" sqref="I15 S15" xr:uid="{00000000-0002-0000-0000-000007000000}">
      <formula1>"Plan Type:,Type 1,Type2,Unknown"</formula1>
    </dataValidation>
    <dataValidation type="decimal" allowBlank="1" showInputMessage="1" showErrorMessage="1" sqref="C16:I27 M16:S27" xr:uid="{00000000-0002-0000-0000-000008000000}">
      <formula1>0.01</formula1>
      <formula2>80000</formula2>
    </dataValidation>
    <dataValidation type="decimal" allowBlank="1" showInputMessage="1" showErrorMessage="1" sqref="H15" xr:uid="{00000000-0002-0000-0000-000009000000}">
      <formula1>3</formula1>
      <formula2>9</formula2>
    </dataValidation>
    <dataValidation type="list" allowBlank="1" showInputMessage="1" showErrorMessage="1" sqref="D13 N13" xr:uid="{00000000-0002-0000-0000-00000A000000}">
      <formula1>$AE$80:$AE$84</formula1>
    </dataValidation>
  </dataValidations>
  <printOptions horizontalCentered="1" verticalCentered="1"/>
  <pageMargins left="0.25" right="0.25" top="0.75" bottom="0.75" header="0.3" footer="0.3"/>
  <pageSetup paperSize="9" scale="61" orientation="landscape" r:id="rId1"/>
  <headerFooter>
    <oddFooter>&amp;RHelp to Buy (Wales) Ltd</oddFooter>
  </headerFooter>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xr:uid="{00000000-0002-0000-0000-00000B000000}">
          <x14:formula1>
            <xm:f>LENDERS!$B$14:$B$19</xm:f>
          </x14:formula1>
          <xm:sqref>S3</xm:sqref>
        </x14:dataValidation>
        <x14:dataValidation type="list" showInputMessage="1" showErrorMessage="1" xr:uid="{00000000-0002-0000-0000-00000C000000}">
          <x14:formula1>
            <xm:f>LENDERS!$E$14:$E$16</xm:f>
          </x14:formula1>
          <xm:sqref>S6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4"/>
  <sheetViews>
    <sheetView showGridLines="0" showRowColHeaders="0" zoomScale="115" zoomScaleNormal="115" workbookViewId="0">
      <selection activeCell="C8" sqref="C8"/>
    </sheetView>
  </sheetViews>
  <sheetFormatPr defaultRowHeight="12.75" x14ac:dyDescent="0.2"/>
  <sheetData>
    <row r="1" spans="1:19" ht="6.75" customHeight="1" x14ac:dyDescent="0.2"/>
    <row r="2" spans="1:19" ht="18.75" x14ac:dyDescent="0.3">
      <c r="B2" s="401" t="s">
        <v>152</v>
      </c>
      <c r="C2" s="401"/>
      <c r="D2" s="401"/>
      <c r="E2" s="401"/>
      <c r="F2" s="401"/>
      <c r="G2" s="401"/>
      <c r="H2" s="401"/>
      <c r="I2" s="401"/>
      <c r="J2" s="401"/>
      <c r="K2" s="401"/>
      <c r="L2" s="401"/>
      <c r="M2" s="401"/>
      <c r="N2" s="401"/>
      <c r="O2" s="401"/>
      <c r="P2" s="401"/>
      <c r="Q2" s="401"/>
      <c r="R2" s="401"/>
      <c r="S2" s="401"/>
    </row>
    <row r="3" spans="1:19" ht="6" customHeight="1" x14ac:dyDescent="0.2"/>
    <row r="4" spans="1:19" x14ac:dyDescent="0.2">
      <c r="A4">
        <v>1</v>
      </c>
      <c r="B4" t="s">
        <v>150</v>
      </c>
    </row>
    <row r="6" spans="1:19" x14ac:dyDescent="0.2">
      <c r="A6">
        <v>2</v>
      </c>
      <c r="B6" s="244" t="s">
        <v>153</v>
      </c>
    </row>
    <row r="8" spans="1:19" x14ac:dyDescent="0.2">
      <c r="A8">
        <v>3</v>
      </c>
      <c r="B8" s="244" t="s">
        <v>154</v>
      </c>
    </row>
    <row r="10" spans="1:19" x14ac:dyDescent="0.2">
      <c r="A10">
        <v>4</v>
      </c>
      <c r="B10" t="s">
        <v>149</v>
      </c>
    </row>
    <row r="12" spans="1:19" x14ac:dyDescent="0.2">
      <c r="A12">
        <v>5</v>
      </c>
      <c r="B12" t="s">
        <v>173</v>
      </c>
    </row>
    <row r="14" spans="1:19" x14ac:dyDescent="0.2">
      <c r="A14">
        <v>6</v>
      </c>
      <c r="B14" t="s">
        <v>151</v>
      </c>
    </row>
  </sheetData>
  <sheetProtection algorithmName="SHA-512" hashValue="Q9PcTc0kaPNJNlAQFbKtFstkg6O5LybNOR7z3XWo+020d3ZPjryAJSkuPElyRe3PQGGE8TMj2rN56LkOKtiwfw==" saltValue="ZojdBX7KmN3q+RudF58BMg==" spinCount="100000" sheet="1" objects="1" scenarios="1"/>
  <mergeCells count="1">
    <mergeCell ref="B2:S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9" tint="-0.249977111117893"/>
  </sheetPr>
  <dimension ref="A1:M404"/>
  <sheetViews>
    <sheetView topLeftCell="M1" zoomScale="175" zoomScaleNormal="175" workbookViewId="0">
      <selection activeCell="M1" sqref="M1"/>
    </sheetView>
  </sheetViews>
  <sheetFormatPr defaultColWidth="9.140625" defaultRowHeight="12.75" x14ac:dyDescent="0.2"/>
  <cols>
    <col min="1" max="1" width="2.5703125" style="48" hidden="1" customWidth="1"/>
    <col min="2" max="2" width="14.140625" style="48" hidden="1" customWidth="1"/>
    <col min="3" max="3" width="12.5703125" style="48" hidden="1" customWidth="1"/>
    <col min="4" max="4" width="9.42578125" style="48" hidden="1" customWidth="1"/>
    <col min="5" max="5" width="4.85546875" style="48" hidden="1" customWidth="1"/>
    <col min="6" max="6" width="15.42578125" style="48" hidden="1" customWidth="1"/>
    <col min="7" max="7" width="16.28515625" style="48" hidden="1" customWidth="1"/>
    <col min="8" max="9" width="15" style="48" hidden="1" customWidth="1"/>
    <col min="10" max="12" width="0" style="48" hidden="1" customWidth="1"/>
    <col min="13" max="16384" width="9.140625" style="48"/>
  </cols>
  <sheetData>
    <row r="1" spans="2:13" ht="75" customHeight="1" thickBot="1" x14ac:dyDescent="0.25">
      <c r="E1" s="409" t="s">
        <v>15</v>
      </c>
      <c r="F1" s="409"/>
      <c r="I1" s="406" t="s">
        <v>70</v>
      </c>
      <c r="J1" s="407"/>
      <c r="K1" s="408"/>
      <c r="L1" s="84"/>
      <c r="M1" s="84"/>
    </row>
    <row r="2" spans="2:13" ht="13.5" thickTop="1" x14ac:dyDescent="0.2">
      <c r="B2" s="410" t="s">
        <v>17</v>
      </c>
      <c r="C2" s="411"/>
      <c r="D2" s="411"/>
      <c r="E2" s="411"/>
      <c r="F2" s="412"/>
      <c r="I2" s="83" t="s">
        <v>56</v>
      </c>
      <c r="J2" s="83" t="s">
        <v>37</v>
      </c>
      <c r="K2" s="83" t="s">
        <v>32</v>
      </c>
    </row>
    <row r="3" spans="2:13" x14ac:dyDescent="0.2">
      <c r="B3" s="49" t="s">
        <v>18</v>
      </c>
      <c r="C3" s="50" t="s">
        <v>19</v>
      </c>
      <c r="D3" s="50" t="s">
        <v>20</v>
      </c>
      <c r="E3" s="413" t="s">
        <v>21</v>
      </c>
      <c r="F3" s="414"/>
      <c r="I3" s="80" t="s">
        <v>37</v>
      </c>
      <c r="J3" s="80">
        <v>1</v>
      </c>
      <c r="K3" s="79" t="s">
        <v>33</v>
      </c>
    </row>
    <row r="4" spans="2:13" s="54" customFormat="1" ht="24.75" customHeight="1" x14ac:dyDescent="0.2">
      <c r="B4" s="51">
        <f>'Affordability Calculator'!S3</f>
        <v>0</v>
      </c>
      <c r="C4" s="52">
        <f>'Affordability Calculator'!S4</f>
        <v>0</v>
      </c>
      <c r="D4" s="53">
        <f>'Affordability Calculator'!S5</f>
        <v>0</v>
      </c>
      <c r="E4" s="415">
        <f>'Affordability Calculator'!S6</f>
        <v>0</v>
      </c>
      <c r="F4" s="416"/>
      <c r="I4" s="79" t="s">
        <v>32</v>
      </c>
      <c r="J4" s="79">
        <v>2</v>
      </c>
      <c r="K4" s="80">
        <v>1</v>
      </c>
    </row>
    <row r="5" spans="2:13" x14ac:dyDescent="0.2">
      <c r="B5" s="417" t="s">
        <v>23</v>
      </c>
      <c r="C5" s="418"/>
      <c r="D5" s="418"/>
      <c r="E5" s="418"/>
      <c r="F5" s="419"/>
      <c r="I5" s="82"/>
      <c r="J5" s="79">
        <v>3</v>
      </c>
      <c r="K5" s="79">
        <v>2</v>
      </c>
    </row>
    <row r="6" spans="2:13" x14ac:dyDescent="0.2">
      <c r="B6" s="402" t="s">
        <v>24</v>
      </c>
      <c r="C6" s="403"/>
      <c r="D6" s="403"/>
      <c r="E6" s="404" t="str">
        <f>IF(SUMIFS($F$26:$F$403,$B$26:$B$403,$B$4,$C$26:$C$403,$C$4,$D$26:$D$403,$D$4,$E$26:$E$403,$E$4)=0,"Check Input Fields",SUMIFS($F$26:$F$403,$B$26:$B$403,$B$4,$C$26:$C$403,$C$4,$D$26:$D$403,$D$4,$E$26:$E$403,$E$4))</f>
        <v>Check Input Fields</v>
      </c>
      <c r="F6" s="405"/>
      <c r="I6" s="79"/>
      <c r="J6" s="79">
        <v>4</v>
      </c>
      <c r="K6" s="79" t="s">
        <v>42</v>
      </c>
    </row>
    <row r="7" spans="2:13" x14ac:dyDescent="0.2">
      <c r="B7" s="426" t="s">
        <v>25</v>
      </c>
      <c r="C7" s="427"/>
      <c r="D7" s="427"/>
      <c r="E7" s="404" t="str">
        <f>IF(E6="Check Input Fields","Check Input Fields",E6/12)</f>
        <v>Check Input Fields</v>
      </c>
      <c r="F7" s="405"/>
      <c r="I7" s="79"/>
      <c r="J7" s="79" t="s">
        <v>49</v>
      </c>
      <c r="K7" s="79"/>
    </row>
    <row r="8" spans="2:13" x14ac:dyDescent="0.2">
      <c r="B8" s="426" t="s">
        <v>26</v>
      </c>
      <c r="C8" s="427"/>
      <c r="D8" s="427"/>
      <c r="E8" s="404" t="str">
        <f>IF(E6="Check Input Fields","Check Input Fields",E7*0.85)</f>
        <v>Check Input Fields</v>
      </c>
      <c r="F8" s="405"/>
      <c r="I8" s="67"/>
      <c r="J8" s="81"/>
      <c r="K8" s="67"/>
    </row>
    <row r="9" spans="2:13" x14ac:dyDescent="0.2">
      <c r="B9" s="426" t="s">
        <v>27</v>
      </c>
      <c r="C9" s="427"/>
      <c r="D9" s="427"/>
      <c r="E9" s="404" t="str">
        <f>IF(E6="Check Input Fields","Check Input Fields",E7*1.15)</f>
        <v>Check Input Fields</v>
      </c>
      <c r="F9" s="405"/>
    </row>
    <row r="10" spans="2:13" s="54" customFormat="1" ht="24.75" customHeight="1" thickBot="1" x14ac:dyDescent="0.25">
      <c r="B10" s="420" t="s">
        <v>28</v>
      </c>
      <c r="C10" s="421"/>
      <c r="D10" s="421"/>
      <c r="E10" s="421"/>
      <c r="F10" s="422"/>
    </row>
    <row r="11" spans="2:13" ht="14.25" thickTop="1" thickBot="1" x14ac:dyDescent="0.25"/>
    <row r="12" spans="2:13" ht="13.5" thickTop="1" x14ac:dyDescent="0.2">
      <c r="B12" s="423" t="s">
        <v>29</v>
      </c>
      <c r="C12" s="424"/>
      <c r="D12" s="424"/>
      <c r="E12" s="424"/>
      <c r="F12" s="425"/>
    </row>
    <row r="13" spans="2:13" ht="13.5" thickBot="1" x14ac:dyDescent="0.25">
      <c r="B13" s="55" t="s">
        <v>18</v>
      </c>
      <c r="C13" s="56" t="s">
        <v>19</v>
      </c>
      <c r="D13" s="56" t="s">
        <v>20</v>
      </c>
      <c r="E13" s="56" t="s">
        <v>30</v>
      </c>
      <c r="F13" s="57" t="s">
        <v>31</v>
      </c>
    </row>
    <row r="14" spans="2:13" ht="13.5" thickTop="1" x14ac:dyDescent="0.2">
      <c r="B14" s="58" t="s">
        <v>22</v>
      </c>
      <c r="C14" s="59" t="s">
        <v>32</v>
      </c>
      <c r="D14" s="59" t="s">
        <v>33</v>
      </c>
      <c r="E14" s="60" t="s">
        <v>34</v>
      </c>
      <c r="F14" s="61" t="s">
        <v>35</v>
      </c>
    </row>
    <row r="15" spans="2:13" ht="13.5" thickBot="1" x14ac:dyDescent="0.25">
      <c r="B15" s="58" t="s">
        <v>36</v>
      </c>
      <c r="C15" s="62" t="s">
        <v>37</v>
      </c>
      <c r="D15" s="59">
        <v>1</v>
      </c>
      <c r="E15" s="60" t="s">
        <v>38</v>
      </c>
    </row>
    <row r="16" spans="2:13" ht="13.5" thickTop="1" x14ac:dyDescent="0.2">
      <c r="B16" s="63" t="s">
        <v>39</v>
      </c>
      <c r="D16" s="58">
        <v>2</v>
      </c>
      <c r="E16" s="60" t="s">
        <v>40</v>
      </c>
    </row>
    <row r="17" spans="2:6" x14ac:dyDescent="0.2">
      <c r="B17" s="63" t="s">
        <v>41</v>
      </c>
      <c r="D17" s="58">
        <v>3</v>
      </c>
      <c r="E17" s="60" t="s">
        <v>43</v>
      </c>
    </row>
    <row r="18" spans="2:6" x14ac:dyDescent="0.2">
      <c r="B18" s="63" t="s">
        <v>44</v>
      </c>
      <c r="D18" s="58">
        <v>4</v>
      </c>
      <c r="E18" s="60" t="s">
        <v>45</v>
      </c>
    </row>
    <row r="19" spans="2:6" ht="13.5" thickBot="1" x14ac:dyDescent="0.25">
      <c r="B19" s="64" t="s">
        <v>46</v>
      </c>
      <c r="D19" s="58">
        <v>5</v>
      </c>
      <c r="E19" s="60" t="s">
        <v>47</v>
      </c>
    </row>
    <row r="20" spans="2:6" ht="14.25" thickTop="1" thickBot="1" x14ac:dyDescent="0.25">
      <c r="D20" s="65"/>
      <c r="E20" s="66" t="s">
        <v>48</v>
      </c>
    </row>
    <row r="21" spans="2:6" ht="13.5" thickTop="1" x14ac:dyDescent="0.2">
      <c r="D21" s="63"/>
      <c r="E21" s="67"/>
    </row>
    <row r="22" spans="2:6" ht="13.5" thickBot="1" x14ac:dyDescent="0.25">
      <c r="D22" s="64"/>
      <c r="E22" s="67"/>
    </row>
    <row r="23" spans="2:6" ht="14.25" thickTop="1" thickBot="1" x14ac:dyDescent="0.25"/>
    <row r="24" spans="2:6" ht="13.5" thickTop="1" x14ac:dyDescent="0.2">
      <c r="B24" s="423" t="s">
        <v>50</v>
      </c>
      <c r="C24" s="424"/>
      <c r="D24" s="424"/>
      <c r="E24" s="424"/>
      <c r="F24" s="425"/>
    </row>
    <row r="25" spans="2:6" x14ac:dyDescent="0.2">
      <c r="B25" s="55" t="s">
        <v>18</v>
      </c>
      <c r="C25" s="56" t="s">
        <v>19</v>
      </c>
      <c r="D25" s="56" t="s">
        <v>20</v>
      </c>
      <c r="E25" s="56" t="s">
        <v>30</v>
      </c>
      <c r="F25" s="68" t="s">
        <v>31</v>
      </c>
    </row>
    <row r="26" spans="2:6" x14ac:dyDescent="0.2">
      <c r="B26" s="58" t="s">
        <v>22</v>
      </c>
      <c r="C26" s="59" t="s">
        <v>32</v>
      </c>
      <c r="D26" s="59" t="s">
        <v>33</v>
      </c>
      <c r="E26" s="59" t="s">
        <v>34</v>
      </c>
      <c r="F26" s="69">
        <v>99.388750000000016</v>
      </c>
    </row>
    <row r="27" spans="2:6" x14ac:dyDescent="0.2">
      <c r="B27" s="58" t="s">
        <v>22</v>
      </c>
      <c r="C27" s="59" t="s">
        <v>32</v>
      </c>
      <c r="D27" s="59" t="s">
        <v>33</v>
      </c>
      <c r="E27" s="59" t="s">
        <v>38</v>
      </c>
      <c r="F27" s="69">
        <v>230.17428819589907</v>
      </c>
    </row>
    <row r="28" spans="2:6" x14ac:dyDescent="0.2">
      <c r="B28" s="58" t="s">
        <v>22</v>
      </c>
      <c r="C28" s="59" t="s">
        <v>32</v>
      </c>
      <c r="D28" s="59" t="s">
        <v>33</v>
      </c>
      <c r="E28" s="59" t="s">
        <v>40</v>
      </c>
      <c r="F28" s="69">
        <v>558.82602766793309</v>
      </c>
    </row>
    <row r="29" spans="2:6" x14ac:dyDescent="0.2">
      <c r="B29" s="58" t="s">
        <v>22</v>
      </c>
      <c r="C29" s="59" t="s">
        <v>32</v>
      </c>
      <c r="D29" s="59" t="s">
        <v>33</v>
      </c>
      <c r="E29" s="59" t="s">
        <v>43</v>
      </c>
      <c r="F29" s="69">
        <v>779.95402027647106</v>
      </c>
    </row>
    <row r="30" spans="2:6" x14ac:dyDescent="0.2">
      <c r="B30" s="58" t="s">
        <v>22</v>
      </c>
      <c r="C30" s="59" t="s">
        <v>32</v>
      </c>
      <c r="D30" s="59" t="s">
        <v>33</v>
      </c>
      <c r="E30" s="59" t="s">
        <v>45</v>
      </c>
      <c r="F30" s="69">
        <v>1079.5132811797039</v>
      </c>
    </row>
    <row r="31" spans="2:6" x14ac:dyDescent="0.2">
      <c r="B31" s="58" t="s">
        <v>22</v>
      </c>
      <c r="C31" s="59" t="s">
        <v>32</v>
      </c>
      <c r="D31" s="59" t="s">
        <v>33</v>
      </c>
      <c r="E31" s="59" t="s">
        <v>47</v>
      </c>
      <c r="F31" s="69">
        <v>1299.4175705971938</v>
      </c>
    </row>
    <row r="32" spans="2:6" x14ac:dyDescent="0.2">
      <c r="B32" s="58" t="s">
        <v>22</v>
      </c>
      <c r="C32" s="59" t="s">
        <v>32</v>
      </c>
      <c r="D32" s="59" t="s">
        <v>33</v>
      </c>
      <c r="E32" s="59" t="s">
        <v>48</v>
      </c>
      <c r="F32" s="69">
        <v>1387.4350502591039</v>
      </c>
    </row>
    <row r="33" spans="2:6" x14ac:dyDescent="0.2">
      <c r="B33" s="58" t="s">
        <v>22</v>
      </c>
      <c r="C33" s="59" t="s">
        <v>32</v>
      </c>
      <c r="D33" s="59">
        <v>1</v>
      </c>
      <c r="E33" s="59" t="s">
        <v>34</v>
      </c>
      <c r="F33" s="69">
        <v>116.5</v>
      </c>
    </row>
    <row r="34" spans="2:6" x14ac:dyDescent="0.2">
      <c r="B34" s="58" t="s">
        <v>22</v>
      </c>
      <c r="C34" s="59" t="s">
        <v>32</v>
      </c>
      <c r="D34" s="59">
        <v>1</v>
      </c>
      <c r="E34" s="59" t="s">
        <v>38</v>
      </c>
      <c r="F34" s="69">
        <v>331.51968556099706</v>
      </c>
    </row>
    <row r="35" spans="2:6" x14ac:dyDescent="0.2">
      <c r="B35" s="58" t="s">
        <v>22</v>
      </c>
      <c r="C35" s="59" t="s">
        <v>32</v>
      </c>
      <c r="D35" s="59">
        <v>1</v>
      </c>
      <c r="E35" s="59" t="s">
        <v>40</v>
      </c>
      <c r="F35" s="69">
        <v>660.17142503303103</v>
      </c>
    </row>
    <row r="36" spans="2:6" x14ac:dyDescent="0.2">
      <c r="B36" s="58" t="s">
        <v>22</v>
      </c>
      <c r="C36" s="59" t="s">
        <v>32</v>
      </c>
      <c r="D36" s="59">
        <v>1</v>
      </c>
      <c r="E36" s="59" t="s">
        <v>43</v>
      </c>
      <c r="F36" s="69">
        <v>881.29941764156911</v>
      </c>
    </row>
    <row r="37" spans="2:6" x14ac:dyDescent="0.2">
      <c r="B37" s="58" t="s">
        <v>22</v>
      </c>
      <c r="C37" s="59" t="s">
        <v>32</v>
      </c>
      <c r="D37" s="59">
        <v>1</v>
      </c>
      <c r="E37" s="59" t="s">
        <v>45</v>
      </c>
      <c r="F37" s="69">
        <v>1180.8586785448019</v>
      </c>
    </row>
    <row r="38" spans="2:6" x14ac:dyDescent="0.2">
      <c r="B38" s="58" t="s">
        <v>22</v>
      </c>
      <c r="C38" s="59" t="s">
        <v>32</v>
      </c>
      <c r="D38" s="59">
        <v>1</v>
      </c>
      <c r="E38" s="59" t="s">
        <v>47</v>
      </c>
      <c r="F38" s="69">
        <v>1400.7629679622919</v>
      </c>
    </row>
    <row r="39" spans="2:6" x14ac:dyDescent="0.2">
      <c r="B39" s="58" t="s">
        <v>22</v>
      </c>
      <c r="C39" s="59" t="s">
        <v>32</v>
      </c>
      <c r="D39" s="59">
        <v>1</v>
      </c>
      <c r="E39" s="59" t="s">
        <v>48</v>
      </c>
      <c r="F39" s="69">
        <v>1488.780447624202</v>
      </c>
    </row>
    <row r="40" spans="2:6" x14ac:dyDescent="0.2">
      <c r="B40" s="58" t="s">
        <v>22</v>
      </c>
      <c r="C40" s="59" t="s">
        <v>32</v>
      </c>
      <c r="D40" s="59">
        <v>2</v>
      </c>
      <c r="E40" s="59" t="s">
        <v>34</v>
      </c>
      <c r="F40" s="69">
        <v>130.41228760477804</v>
      </c>
    </row>
    <row r="41" spans="2:6" x14ac:dyDescent="0.2">
      <c r="B41" s="58" t="s">
        <v>22</v>
      </c>
      <c r="C41" s="59" t="s">
        <v>32</v>
      </c>
      <c r="D41" s="59">
        <v>2</v>
      </c>
      <c r="E41" s="59" t="s">
        <v>38</v>
      </c>
      <c r="F41" s="69">
        <v>490.03321338305307</v>
      </c>
    </row>
    <row r="42" spans="2:6" x14ac:dyDescent="0.2">
      <c r="B42" s="58" t="s">
        <v>22</v>
      </c>
      <c r="C42" s="59" t="s">
        <v>32</v>
      </c>
      <c r="D42" s="59">
        <v>2</v>
      </c>
      <c r="E42" s="59" t="s">
        <v>40</v>
      </c>
      <c r="F42" s="69">
        <v>818.68495285508709</v>
      </c>
    </row>
    <row r="43" spans="2:6" x14ac:dyDescent="0.2">
      <c r="B43" s="58" t="s">
        <v>22</v>
      </c>
      <c r="C43" s="59" t="s">
        <v>32</v>
      </c>
      <c r="D43" s="59">
        <v>2</v>
      </c>
      <c r="E43" s="59" t="s">
        <v>43</v>
      </c>
      <c r="F43" s="69">
        <v>1039.8129454636251</v>
      </c>
    </row>
    <row r="44" spans="2:6" x14ac:dyDescent="0.2">
      <c r="B44" s="58" t="s">
        <v>22</v>
      </c>
      <c r="C44" s="59" t="s">
        <v>32</v>
      </c>
      <c r="D44" s="59">
        <v>2</v>
      </c>
      <c r="E44" s="59" t="s">
        <v>45</v>
      </c>
      <c r="F44" s="69">
        <v>1339.3722063668579</v>
      </c>
    </row>
    <row r="45" spans="2:6" x14ac:dyDescent="0.2">
      <c r="B45" s="58" t="s">
        <v>22</v>
      </c>
      <c r="C45" s="59" t="s">
        <v>32</v>
      </c>
      <c r="D45" s="59">
        <v>2</v>
      </c>
      <c r="E45" s="59" t="s">
        <v>47</v>
      </c>
      <c r="F45" s="69">
        <v>1559.2764957843478</v>
      </c>
    </row>
    <row r="46" spans="2:6" x14ac:dyDescent="0.2">
      <c r="B46" s="58" t="s">
        <v>22</v>
      </c>
      <c r="C46" s="59" t="s">
        <v>32</v>
      </c>
      <c r="D46" s="59">
        <v>2</v>
      </c>
      <c r="E46" s="59" t="s">
        <v>48</v>
      </c>
      <c r="F46" s="69">
        <v>1647.2939754462582</v>
      </c>
    </row>
    <row r="47" spans="2:6" x14ac:dyDescent="0.2">
      <c r="B47" s="58" t="s">
        <v>22</v>
      </c>
      <c r="C47" s="59" t="s">
        <v>32</v>
      </c>
      <c r="D47" s="59" t="s">
        <v>42</v>
      </c>
      <c r="E47" s="59" t="s">
        <v>34</v>
      </c>
      <c r="F47" s="69">
        <v>336.01677569735102</v>
      </c>
    </row>
    <row r="48" spans="2:6" x14ac:dyDescent="0.2">
      <c r="B48" s="58" t="s">
        <v>22</v>
      </c>
      <c r="C48" s="59" t="s">
        <v>32</v>
      </c>
      <c r="D48" s="59" t="s">
        <v>42</v>
      </c>
      <c r="E48" s="59" t="s">
        <v>38</v>
      </c>
      <c r="F48" s="69">
        <v>695.63770147562605</v>
      </c>
    </row>
    <row r="49" spans="2:6" x14ac:dyDescent="0.2">
      <c r="B49" s="58" t="s">
        <v>22</v>
      </c>
      <c r="C49" s="59" t="s">
        <v>32</v>
      </c>
      <c r="D49" s="59" t="s">
        <v>42</v>
      </c>
      <c r="E49" s="59" t="s">
        <v>40</v>
      </c>
      <c r="F49" s="69">
        <v>1024.2894409476601</v>
      </c>
    </row>
    <row r="50" spans="2:6" x14ac:dyDescent="0.2">
      <c r="B50" s="58" t="s">
        <v>22</v>
      </c>
      <c r="C50" s="59" t="s">
        <v>32</v>
      </c>
      <c r="D50" s="59" t="s">
        <v>42</v>
      </c>
      <c r="E50" s="59" t="s">
        <v>43</v>
      </c>
      <c r="F50" s="69">
        <v>1245.4174335561979</v>
      </c>
    </row>
    <row r="51" spans="2:6" x14ac:dyDescent="0.2">
      <c r="B51" s="58" t="s">
        <v>22</v>
      </c>
      <c r="C51" s="59" t="s">
        <v>32</v>
      </c>
      <c r="D51" s="59" t="s">
        <v>42</v>
      </c>
      <c r="E51" s="59" t="s">
        <v>45</v>
      </c>
      <c r="F51" s="69">
        <v>1544.976694459431</v>
      </c>
    </row>
    <row r="52" spans="2:6" x14ac:dyDescent="0.2">
      <c r="B52" s="58" t="s">
        <v>22</v>
      </c>
      <c r="C52" s="59" t="s">
        <v>32</v>
      </c>
      <c r="D52" s="59" t="s">
        <v>42</v>
      </c>
      <c r="E52" s="59" t="s">
        <v>47</v>
      </c>
      <c r="F52" s="69">
        <v>1764.8809838769209</v>
      </c>
    </row>
    <row r="53" spans="2:6" x14ac:dyDescent="0.2">
      <c r="B53" s="58" t="s">
        <v>22</v>
      </c>
      <c r="C53" s="59" t="s">
        <v>32</v>
      </c>
      <c r="D53" s="59" t="s">
        <v>42</v>
      </c>
      <c r="E53" s="59" t="s">
        <v>48</v>
      </c>
      <c r="F53" s="69">
        <v>1852.898463538831</v>
      </c>
    </row>
    <row r="54" spans="2:6" x14ac:dyDescent="0.2">
      <c r="B54" s="58" t="s">
        <v>22</v>
      </c>
      <c r="C54" s="59" t="s">
        <v>37</v>
      </c>
      <c r="D54" s="59">
        <v>1</v>
      </c>
      <c r="E54" s="59" t="s">
        <v>34</v>
      </c>
      <c r="F54" s="69">
        <v>200.99</v>
      </c>
    </row>
    <row r="55" spans="2:6" x14ac:dyDescent="0.2">
      <c r="B55" s="58" t="s">
        <v>22</v>
      </c>
      <c r="C55" s="59" t="s">
        <v>37</v>
      </c>
      <c r="D55" s="59">
        <v>1</v>
      </c>
      <c r="E55" s="59" t="s">
        <v>38</v>
      </c>
      <c r="F55" s="69">
        <v>485.61088372186509</v>
      </c>
    </row>
    <row r="56" spans="2:6" x14ac:dyDescent="0.2">
      <c r="B56" s="58" t="s">
        <v>22</v>
      </c>
      <c r="C56" s="59" t="s">
        <v>37</v>
      </c>
      <c r="D56" s="59">
        <v>1</v>
      </c>
      <c r="E56" s="59" t="s">
        <v>40</v>
      </c>
      <c r="F56" s="69">
        <v>814.26262319389912</v>
      </c>
    </row>
    <row r="57" spans="2:6" x14ac:dyDescent="0.2">
      <c r="B57" s="58" t="s">
        <v>22</v>
      </c>
      <c r="C57" s="59" t="s">
        <v>37</v>
      </c>
      <c r="D57" s="59">
        <v>1</v>
      </c>
      <c r="E57" s="59" t="s">
        <v>43</v>
      </c>
      <c r="F57" s="69">
        <v>1035.390615802437</v>
      </c>
    </row>
    <row r="58" spans="2:6" x14ac:dyDescent="0.2">
      <c r="B58" s="58" t="s">
        <v>22</v>
      </c>
      <c r="C58" s="59" t="s">
        <v>37</v>
      </c>
      <c r="D58" s="59">
        <v>1</v>
      </c>
      <c r="E58" s="59" t="s">
        <v>45</v>
      </c>
      <c r="F58" s="69">
        <v>1334.94987670567</v>
      </c>
    </row>
    <row r="59" spans="2:6" x14ac:dyDescent="0.2">
      <c r="B59" s="58" t="s">
        <v>22</v>
      </c>
      <c r="C59" s="59" t="s">
        <v>37</v>
      </c>
      <c r="D59" s="59">
        <v>1</v>
      </c>
      <c r="E59" s="59" t="s">
        <v>47</v>
      </c>
      <c r="F59" s="69">
        <v>1554.85416612316</v>
      </c>
    </row>
    <row r="60" spans="2:6" x14ac:dyDescent="0.2">
      <c r="B60" s="58" t="s">
        <v>22</v>
      </c>
      <c r="C60" s="59" t="s">
        <v>37</v>
      </c>
      <c r="D60" s="59">
        <v>1</v>
      </c>
      <c r="E60" s="59" t="s">
        <v>48</v>
      </c>
      <c r="F60" s="69">
        <v>1642.8716457850701</v>
      </c>
    </row>
    <row r="61" spans="2:6" x14ac:dyDescent="0.2">
      <c r="B61" s="58" t="s">
        <v>22</v>
      </c>
      <c r="C61" s="59" t="s">
        <v>37</v>
      </c>
      <c r="D61" s="59">
        <v>2</v>
      </c>
      <c r="E61" s="59" t="s">
        <v>34</v>
      </c>
      <c r="F61" s="69">
        <v>268.69078553311101</v>
      </c>
    </row>
    <row r="62" spans="2:6" x14ac:dyDescent="0.2">
      <c r="B62" s="58" t="s">
        <v>22</v>
      </c>
      <c r="C62" s="59" t="s">
        <v>37</v>
      </c>
      <c r="D62" s="59">
        <v>2</v>
      </c>
      <c r="E62" s="59" t="s">
        <v>38</v>
      </c>
      <c r="F62" s="69">
        <v>628.31171131138603</v>
      </c>
    </row>
    <row r="63" spans="2:6" x14ac:dyDescent="0.2">
      <c r="B63" s="58" t="s">
        <v>22</v>
      </c>
      <c r="C63" s="59" t="s">
        <v>37</v>
      </c>
      <c r="D63" s="59">
        <v>2</v>
      </c>
      <c r="E63" s="59" t="s">
        <v>40</v>
      </c>
      <c r="F63" s="69">
        <v>956.96345078342006</v>
      </c>
    </row>
    <row r="64" spans="2:6" x14ac:dyDescent="0.2">
      <c r="B64" s="58" t="s">
        <v>22</v>
      </c>
      <c r="C64" s="59" t="s">
        <v>37</v>
      </c>
      <c r="D64" s="59">
        <v>2</v>
      </c>
      <c r="E64" s="59" t="s">
        <v>43</v>
      </c>
      <c r="F64" s="69">
        <v>1178.0914433919579</v>
      </c>
    </row>
    <row r="65" spans="2:6" x14ac:dyDescent="0.2">
      <c r="B65" s="58" t="s">
        <v>22</v>
      </c>
      <c r="C65" s="59" t="s">
        <v>37</v>
      </c>
      <c r="D65" s="59">
        <v>2</v>
      </c>
      <c r="E65" s="59" t="s">
        <v>45</v>
      </c>
      <c r="F65" s="69">
        <v>1477.650704295191</v>
      </c>
    </row>
    <row r="66" spans="2:6" x14ac:dyDescent="0.2">
      <c r="B66" s="58" t="s">
        <v>22</v>
      </c>
      <c r="C66" s="59" t="s">
        <v>37</v>
      </c>
      <c r="D66" s="59">
        <v>2</v>
      </c>
      <c r="E66" s="59" t="s">
        <v>47</v>
      </c>
      <c r="F66" s="69">
        <v>1697.5549937126809</v>
      </c>
    </row>
    <row r="67" spans="2:6" x14ac:dyDescent="0.2">
      <c r="B67" s="58" t="s">
        <v>22</v>
      </c>
      <c r="C67" s="59" t="s">
        <v>37</v>
      </c>
      <c r="D67" s="59">
        <v>2</v>
      </c>
      <c r="E67" s="59" t="s">
        <v>48</v>
      </c>
      <c r="F67" s="69">
        <v>1785.572473374591</v>
      </c>
    </row>
    <row r="68" spans="2:6" x14ac:dyDescent="0.2">
      <c r="B68" s="58" t="s">
        <v>22</v>
      </c>
      <c r="C68" s="59" t="s">
        <v>37</v>
      </c>
      <c r="D68" s="59">
        <v>3</v>
      </c>
      <c r="E68" s="59" t="s">
        <v>34</v>
      </c>
      <c r="F68" s="69">
        <v>424.08058284195505</v>
      </c>
    </row>
    <row r="69" spans="2:6" x14ac:dyDescent="0.2">
      <c r="B69" s="58" t="s">
        <v>22</v>
      </c>
      <c r="C69" s="59" t="s">
        <v>37</v>
      </c>
      <c r="D69" s="59">
        <v>3</v>
      </c>
      <c r="E69" s="59" t="s">
        <v>38</v>
      </c>
      <c r="F69" s="69">
        <v>783.70150862023002</v>
      </c>
    </row>
    <row r="70" spans="2:6" x14ac:dyDescent="0.2">
      <c r="B70" s="58" t="s">
        <v>22</v>
      </c>
      <c r="C70" s="59" t="s">
        <v>37</v>
      </c>
      <c r="D70" s="59">
        <v>3</v>
      </c>
      <c r="E70" s="59" t="s">
        <v>40</v>
      </c>
      <c r="F70" s="69">
        <v>1112.353248092264</v>
      </c>
    </row>
    <row r="71" spans="2:6" x14ac:dyDescent="0.2">
      <c r="B71" s="58" t="s">
        <v>22</v>
      </c>
      <c r="C71" s="59" t="s">
        <v>37</v>
      </c>
      <c r="D71" s="59">
        <v>3</v>
      </c>
      <c r="E71" s="59" t="s">
        <v>43</v>
      </c>
      <c r="F71" s="69">
        <v>1333.4812407008021</v>
      </c>
    </row>
    <row r="72" spans="2:6" x14ac:dyDescent="0.2">
      <c r="B72" s="58" t="s">
        <v>22</v>
      </c>
      <c r="C72" s="59" t="s">
        <v>37</v>
      </c>
      <c r="D72" s="59">
        <v>3</v>
      </c>
      <c r="E72" s="59" t="s">
        <v>45</v>
      </c>
      <c r="F72" s="69">
        <v>1633.0405016040349</v>
      </c>
    </row>
    <row r="73" spans="2:6" x14ac:dyDescent="0.2">
      <c r="B73" s="58" t="s">
        <v>22</v>
      </c>
      <c r="C73" s="59" t="s">
        <v>37</v>
      </c>
      <c r="D73" s="59">
        <v>3</v>
      </c>
      <c r="E73" s="59" t="s">
        <v>47</v>
      </c>
      <c r="F73" s="69">
        <v>1852.9447910215249</v>
      </c>
    </row>
    <row r="74" spans="2:6" x14ac:dyDescent="0.2">
      <c r="B74" s="58" t="s">
        <v>22</v>
      </c>
      <c r="C74" s="59" t="s">
        <v>37</v>
      </c>
      <c r="D74" s="59">
        <v>3</v>
      </c>
      <c r="E74" s="59" t="s">
        <v>48</v>
      </c>
      <c r="F74" s="69">
        <v>1940.962270683435</v>
      </c>
    </row>
    <row r="75" spans="2:6" x14ac:dyDescent="0.2">
      <c r="B75" s="58" t="s">
        <v>22</v>
      </c>
      <c r="C75" s="59" t="s">
        <v>37</v>
      </c>
      <c r="D75" s="59">
        <v>4</v>
      </c>
      <c r="E75" s="59" t="s">
        <v>34</v>
      </c>
      <c r="F75" s="69">
        <v>610.57157567778313</v>
      </c>
    </row>
    <row r="76" spans="2:6" x14ac:dyDescent="0.2">
      <c r="B76" s="58" t="s">
        <v>22</v>
      </c>
      <c r="C76" s="59" t="s">
        <v>37</v>
      </c>
      <c r="D76" s="59">
        <v>4</v>
      </c>
      <c r="E76" s="59" t="s">
        <v>38</v>
      </c>
      <c r="F76" s="69">
        <v>970.19250145605815</v>
      </c>
    </row>
    <row r="77" spans="2:6" x14ac:dyDescent="0.2">
      <c r="B77" s="58" t="s">
        <v>22</v>
      </c>
      <c r="C77" s="59" t="s">
        <v>37</v>
      </c>
      <c r="D77" s="59">
        <v>4</v>
      </c>
      <c r="E77" s="59" t="s">
        <v>40</v>
      </c>
      <c r="F77" s="69">
        <v>1298.8442409280922</v>
      </c>
    </row>
    <row r="78" spans="2:6" x14ac:dyDescent="0.2">
      <c r="B78" s="58" t="s">
        <v>22</v>
      </c>
      <c r="C78" s="59" t="s">
        <v>37</v>
      </c>
      <c r="D78" s="59">
        <v>4</v>
      </c>
      <c r="E78" s="59" t="s">
        <v>43</v>
      </c>
      <c r="F78" s="69">
        <v>1519.97223353663</v>
      </c>
    </row>
    <row r="79" spans="2:6" x14ac:dyDescent="0.2">
      <c r="B79" s="58" t="s">
        <v>22</v>
      </c>
      <c r="C79" s="59" t="s">
        <v>37</v>
      </c>
      <c r="D79" s="59">
        <v>4</v>
      </c>
      <c r="E79" s="59" t="s">
        <v>45</v>
      </c>
      <c r="F79" s="69">
        <v>1819.5314944398631</v>
      </c>
    </row>
    <row r="80" spans="2:6" x14ac:dyDescent="0.2">
      <c r="B80" s="58" t="s">
        <v>22</v>
      </c>
      <c r="C80" s="59" t="s">
        <v>37</v>
      </c>
      <c r="D80" s="59">
        <v>4</v>
      </c>
      <c r="E80" s="59" t="s">
        <v>47</v>
      </c>
      <c r="F80" s="69">
        <v>2039.435783857353</v>
      </c>
    </row>
    <row r="81" spans="2:6" x14ac:dyDescent="0.2">
      <c r="B81" s="58" t="s">
        <v>22</v>
      </c>
      <c r="C81" s="59" t="s">
        <v>37</v>
      </c>
      <c r="D81" s="59">
        <v>4</v>
      </c>
      <c r="E81" s="59" t="s">
        <v>48</v>
      </c>
      <c r="F81" s="69">
        <v>2127.4532635192631</v>
      </c>
    </row>
    <row r="82" spans="2:6" x14ac:dyDescent="0.2">
      <c r="B82" s="58" t="s">
        <v>22</v>
      </c>
      <c r="C82" s="59" t="s">
        <v>37</v>
      </c>
      <c r="D82" s="59" t="s">
        <v>49</v>
      </c>
      <c r="E82" s="59" t="s">
        <v>34</v>
      </c>
      <c r="F82" s="69">
        <v>848.74768846013808</v>
      </c>
    </row>
    <row r="83" spans="2:6" x14ac:dyDescent="0.2">
      <c r="B83" s="58" t="s">
        <v>22</v>
      </c>
      <c r="C83" s="59" t="s">
        <v>37</v>
      </c>
      <c r="D83" s="59" t="s">
        <v>49</v>
      </c>
      <c r="E83" s="59" t="s">
        <v>38</v>
      </c>
      <c r="F83" s="69">
        <v>1208.3686142384131</v>
      </c>
    </row>
    <row r="84" spans="2:6" x14ac:dyDescent="0.2">
      <c r="B84" s="58" t="s">
        <v>22</v>
      </c>
      <c r="C84" s="59" t="s">
        <v>37</v>
      </c>
      <c r="D84" s="59" t="s">
        <v>49</v>
      </c>
      <c r="E84" s="59" t="s">
        <v>40</v>
      </c>
      <c r="F84" s="69">
        <v>1537.0203537104471</v>
      </c>
    </row>
    <row r="85" spans="2:6" x14ac:dyDescent="0.2">
      <c r="B85" s="58" t="s">
        <v>22</v>
      </c>
      <c r="C85" s="59" t="s">
        <v>37</v>
      </c>
      <c r="D85" s="59" t="s">
        <v>49</v>
      </c>
      <c r="E85" s="59" t="s">
        <v>43</v>
      </c>
      <c r="F85" s="69">
        <v>1758.1483463189852</v>
      </c>
    </row>
    <row r="86" spans="2:6" x14ac:dyDescent="0.2">
      <c r="B86" s="58" t="s">
        <v>22</v>
      </c>
      <c r="C86" s="59" t="s">
        <v>37</v>
      </c>
      <c r="D86" s="59" t="s">
        <v>49</v>
      </c>
      <c r="E86" s="59" t="s">
        <v>45</v>
      </c>
      <c r="F86" s="69">
        <v>2057.707607222218</v>
      </c>
    </row>
    <row r="87" spans="2:6" x14ac:dyDescent="0.2">
      <c r="B87" s="58" t="s">
        <v>22</v>
      </c>
      <c r="C87" s="59" t="s">
        <v>37</v>
      </c>
      <c r="D87" s="59" t="s">
        <v>49</v>
      </c>
      <c r="E87" s="59" t="s">
        <v>47</v>
      </c>
      <c r="F87" s="69">
        <v>2277.611896639708</v>
      </c>
    </row>
    <row r="88" spans="2:6" x14ac:dyDescent="0.2">
      <c r="B88" s="58" t="s">
        <v>22</v>
      </c>
      <c r="C88" s="59" t="s">
        <v>37</v>
      </c>
      <c r="D88" s="59" t="s">
        <v>49</v>
      </c>
      <c r="E88" s="59" t="s">
        <v>48</v>
      </c>
      <c r="F88" s="69">
        <v>2365.6293763016183</v>
      </c>
    </row>
    <row r="89" spans="2:6" x14ac:dyDescent="0.2">
      <c r="B89" s="58" t="s">
        <v>36</v>
      </c>
      <c r="C89" s="59" t="s">
        <v>32</v>
      </c>
      <c r="D89" s="59" t="s">
        <v>33</v>
      </c>
      <c r="E89" s="59" t="s">
        <v>34</v>
      </c>
      <c r="F89" s="69">
        <v>167.39</v>
      </c>
    </row>
    <row r="90" spans="2:6" x14ac:dyDescent="0.2">
      <c r="B90" s="58" t="s">
        <v>36</v>
      </c>
      <c r="C90" s="59" t="s">
        <v>32</v>
      </c>
      <c r="D90" s="59" t="s">
        <v>33</v>
      </c>
      <c r="E90" s="59" t="s">
        <v>38</v>
      </c>
      <c r="F90" s="69">
        <v>280.17428819589907</v>
      </c>
    </row>
    <row r="91" spans="2:6" x14ac:dyDescent="0.2">
      <c r="B91" s="58" t="s">
        <v>36</v>
      </c>
      <c r="C91" s="59" t="s">
        <v>32</v>
      </c>
      <c r="D91" s="59" t="s">
        <v>33</v>
      </c>
      <c r="E91" s="59" t="s">
        <v>40</v>
      </c>
      <c r="F91" s="69">
        <v>608.82602766793309</v>
      </c>
    </row>
    <row r="92" spans="2:6" x14ac:dyDescent="0.2">
      <c r="B92" s="58" t="s">
        <v>36</v>
      </c>
      <c r="C92" s="59" t="s">
        <v>32</v>
      </c>
      <c r="D92" s="59" t="s">
        <v>33</v>
      </c>
      <c r="E92" s="59" t="s">
        <v>43</v>
      </c>
      <c r="F92" s="69">
        <v>829.95402027647106</v>
      </c>
    </row>
    <row r="93" spans="2:6" x14ac:dyDescent="0.2">
      <c r="B93" s="58" t="s">
        <v>36</v>
      </c>
      <c r="C93" s="59" t="s">
        <v>32</v>
      </c>
      <c r="D93" s="59" t="s">
        <v>33</v>
      </c>
      <c r="E93" s="59" t="s">
        <v>45</v>
      </c>
      <c r="F93" s="69">
        <v>1129.5132811797039</v>
      </c>
    </row>
    <row r="94" spans="2:6" x14ac:dyDescent="0.2">
      <c r="B94" s="58" t="s">
        <v>36</v>
      </c>
      <c r="C94" s="59" t="s">
        <v>32</v>
      </c>
      <c r="D94" s="59" t="s">
        <v>33</v>
      </c>
      <c r="E94" s="59" t="s">
        <v>47</v>
      </c>
      <c r="F94" s="69">
        <v>1349.4175705971938</v>
      </c>
    </row>
    <row r="95" spans="2:6" x14ac:dyDescent="0.2">
      <c r="B95" s="58" t="s">
        <v>36</v>
      </c>
      <c r="C95" s="59" t="s">
        <v>32</v>
      </c>
      <c r="D95" s="59" t="s">
        <v>33</v>
      </c>
      <c r="E95" s="59" t="s">
        <v>48</v>
      </c>
      <c r="F95" s="69">
        <v>1437.4350502591039</v>
      </c>
    </row>
    <row r="96" spans="2:6" x14ac:dyDescent="0.2">
      <c r="B96" s="58" t="s">
        <v>36</v>
      </c>
      <c r="C96" s="59" t="s">
        <v>32</v>
      </c>
      <c r="D96" s="59">
        <v>1</v>
      </c>
      <c r="E96" s="59" t="s">
        <v>34</v>
      </c>
      <c r="F96" s="69">
        <v>187.07</v>
      </c>
    </row>
    <row r="97" spans="2:6" x14ac:dyDescent="0.2">
      <c r="B97" s="58" t="s">
        <v>36</v>
      </c>
      <c r="C97" s="59" t="s">
        <v>32</v>
      </c>
      <c r="D97" s="59">
        <v>1</v>
      </c>
      <c r="E97" s="59" t="s">
        <v>38</v>
      </c>
      <c r="F97" s="69">
        <v>466.68686432232403</v>
      </c>
    </row>
    <row r="98" spans="2:6" x14ac:dyDescent="0.2">
      <c r="B98" s="58" t="s">
        <v>36</v>
      </c>
      <c r="C98" s="59" t="s">
        <v>32</v>
      </c>
      <c r="D98" s="59">
        <v>1</v>
      </c>
      <c r="E98" s="59" t="s">
        <v>40</v>
      </c>
      <c r="F98" s="69">
        <v>795.33860379435805</v>
      </c>
    </row>
    <row r="99" spans="2:6" x14ac:dyDescent="0.2">
      <c r="B99" s="58" t="s">
        <v>36</v>
      </c>
      <c r="C99" s="59" t="s">
        <v>32</v>
      </c>
      <c r="D99" s="59">
        <v>1</v>
      </c>
      <c r="E99" s="59" t="s">
        <v>43</v>
      </c>
      <c r="F99" s="69">
        <v>1016.466596402896</v>
      </c>
    </row>
    <row r="100" spans="2:6" x14ac:dyDescent="0.2">
      <c r="B100" s="58" t="s">
        <v>36</v>
      </c>
      <c r="C100" s="59" t="s">
        <v>32</v>
      </c>
      <c r="D100" s="59">
        <v>1</v>
      </c>
      <c r="E100" s="59" t="s">
        <v>45</v>
      </c>
      <c r="F100" s="69">
        <v>1316.025857306129</v>
      </c>
    </row>
    <row r="101" spans="2:6" x14ac:dyDescent="0.2">
      <c r="B101" s="58" t="s">
        <v>36</v>
      </c>
      <c r="C101" s="59" t="s">
        <v>32</v>
      </c>
      <c r="D101" s="59">
        <v>1</v>
      </c>
      <c r="E101" s="59" t="s">
        <v>47</v>
      </c>
      <c r="F101" s="69">
        <v>1535.9301467236189</v>
      </c>
    </row>
    <row r="102" spans="2:6" x14ac:dyDescent="0.2">
      <c r="B102" s="58" t="s">
        <v>36</v>
      </c>
      <c r="C102" s="59" t="s">
        <v>32</v>
      </c>
      <c r="D102" s="59">
        <v>1</v>
      </c>
      <c r="E102" s="59" t="s">
        <v>48</v>
      </c>
      <c r="F102" s="69">
        <v>1623.947626385529</v>
      </c>
    </row>
    <row r="103" spans="2:6" x14ac:dyDescent="0.2">
      <c r="B103" s="58" t="s">
        <v>36</v>
      </c>
      <c r="C103" s="59" t="s">
        <v>32</v>
      </c>
      <c r="D103" s="59">
        <v>2</v>
      </c>
      <c r="E103" s="59" t="s">
        <v>34</v>
      </c>
      <c r="F103" s="69">
        <v>265.57946636610501</v>
      </c>
    </row>
    <row r="104" spans="2:6" x14ac:dyDescent="0.2">
      <c r="B104" s="58" t="s">
        <v>36</v>
      </c>
      <c r="C104" s="59" t="s">
        <v>32</v>
      </c>
      <c r="D104" s="59">
        <v>2</v>
      </c>
      <c r="E104" s="59" t="s">
        <v>38</v>
      </c>
      <c r="F104" s="69">
        <v>625.20039214437998</v>
      </c>
    </row>
    <row r="105" spans="2:6" x14ac:dyDescent="0.2">
      <c r="B105" s="58" t="s">
        <v>36</v>
      </c>
      <c r="C105" s="59" t="s">
        <v>32</v>
      </c>
      <c r="D105" s="59">
        <v>2</v>
      </c>
      <c r="E105" s="59" t="s">
        <v>40</v>
      </c>
      <c r="F105" s="69">
        <v>953.852131616414</v>
      </c>
    </row>
    <row r="106" spans="2:6" x14ac:dyDescent="0.2">
      <c r="B106" s="58" t="s">
        <v>36</v>
      </c>
      <c r="C106" s="59" t="s">
        <v>32</v>
      </c>
      <c r="D106" s="59">
        <v>2</v>
      </c>
      <c r="E106" s="59" t="s">
        <v>43</v>
      </c>
      <c r="F106" s="69">
        <v>1174.9801242249521</v>
      </c>
    </row>
    <row r="107" spans="2:6" x14ac:dyDescent="0.2">
      <c r="B107" s="58" t="s">
        <v>36</v>
      </c>
      <c r="C107" s="59" t="s">
        <v>32</v>
      </c>
      <c r="D107" s="59">
        <v>2</v>
      </c>
      <c r="E107" s="59" t="s">
        <v>45</v>
      </c>
      <c r="F107" s="69">
        <v>1474.5393851281849</v>
      </c>
    </row>
    <row r="108" spans="2:6" x14ac:dyDescent="0.2">
      <c r="B108" s="58" t="s">
        <v>36</v>
      </c>
      <c r="C108" s="59" t="s">
        <v>32</v>
      </c>
      <c r="D108" s="59">
        <v>2</v>
      </c>
      <c r="E108" s="59" t="s">
        <v>47</v>
      </c>
      <c r="F108" s="69">
        <v>1694.4436745456749</v>
      </c>
    </row>
    <row r="109" spans="2:6" x14ac:dyDescent="0.2">
      <c r="B109" s="58" t="s">
        <v>36</v>
      </c>
      <c r="C109" s="59" t="s">
        <v>32</v>
      </c>
      <c r="D109" s="59">
        <v>2</v>
      </c>
      <c r="E109" s="59" t="s">
        <v>48</v>
      </c>
      <c r="F109" s="69">
        <v>1782.461154207585</v>
      </c>
    </row>
    <row r="110" spans="2:6" x14ac:dyDescent="0.2">
      <c r="B110" s="58" t="s">
        <v>36</v>
      </c>
      <c r="C110" s="59" t="s">
        <v>32</v>
      </c>
      <c r="D110" s="59" t="s">
        <v>42</v>
      </c>
      <c r="E110" s="59" t="s">
        <v>34</v>
      </c>
      <c r="F110" s="69">
        <v>471.18395445867799</v>
      </c>
    </row>
    <row r="111" spans="2:6" x14ac:dyDescent="0.2">
      <c r="B111" s="58" t="s">
        <v>36</v>
      </c>
      <c r="C111" s="59" t="s">
        <v>32</v>
      </c>
      <c r="D111" s="59" t="s">
        <v>42</v>
      </c>
      <c r="E111" s="59" t="s">
        <v>38</v>
      </c>
      <c r="F111" s="69">
        <v>830.80488023695307</v>
      </c>
    </row>
    <row r="112" spans="2:6" x14ac:dyDescent="0.2">
      <c r="B112" s="58" t="s">
        <v>36</v>
      </c>
      <c r="C112" s="59" t="s">
        <v>32</v>
      </c>
      <c r="D112" s="59" t="s">
        <v>42</v>
      </c>
      <c r="E112" s="59" t="s">
        <v>40</v>
      </c>
      <c r="F112" s="69">
        <v>1159.4566197089871</v>
      </c>
    </row>
    <row r="113" spans="2:6" x14ac:dyDescent="0.2">
      <c r="B113" s="58" t="s">
        <v>36</v>
      </c>
      <c r="C113" s="59" t="s">
        <v>32</v>
      </c>
      <c r="D113" s="59" t="s">
        <v>42</v>
      </c>
      <c r="E113" s="59" t="s">
        <v>43</v>
      </c>
      <c r="F113" s="69">
        <v>1380.5846123175249</v>
      </c>
    </row>
    <row r="114" spans="2:6" x14ac:dyDescent="0.2">
      <c r="B114" s="58" t="s">
        <v>36</v>
      </c>
      <c r="C114" s="59" t="s">
        <v>32</v>
      </c>
      <c r="D114" s="59" t="s">
        <v>42</v>
      </c>
      <c r="E114" s="59" t="s">
        <v>45</v>
      </c>
      <c r="F114" s="69">
        <v>1680.143873220758</v>
      </c>
    </row>
    <row r="115" spans="2:6" x14ac:dyDescent="0.2">
      <c r="B115" s="58" t="s">
        <v>36</v>
      </c>
      <c r="C115" s="59" t="s">
        <v>32</v>
      </c>
      <c r="D115" s="59" t="s">
        <v>42</v>
      </c>
      <c r="E115" s="59" t="s">
        <v>47</v>
      </c>
      <c r="F115" s="69">
        <v>1900.048162638248</v>
      </c>
    </row>
    <row r="116" spans="2:6" x14ac:dyDescent="0.2">
      <c r="B116" s="58" t="s">
        <v>36</v>
      </c>
      <c r="C116" s="59" t="s">
        <v>32</v>
      </c>
      <c r="D116" s="59" t="s">
        <v>42</v>
      </c>
      <c r="E116" s="59" t="s">
        <v>48</v>
      </c>
      <c r="F116" s="69">
        <v>1988.0656423001581</v>
      </c>
    </row>
    <row r="117" spans="2:6" x14ac:dyDescent="0.2">
      <c r="B117" s="58" t="s">
        <v>36</v>
      </c>
      <c r="C117" s="59" t="s">
        <v>37</v>
      </c>
      <c r="D117" s="59">
        <v>1</v>
      </c>
      <c r="E117" s="59" t="s">
        <v>34</v>
      </c>
      <c r="F117" s="69">
        <v>261.15713670491698</v>
      </c>
    </row>
    <row r="118" spans="2:6" x14ac:dyDescent="0.2">
      <c r="B118" s="58" t="s">
        <v>36</v>
      </c>
      <c r="C118" s="59" t="s">
        <v>37</v>
      </c>
      <c r="D118" s="59">
        <v>1</v>
      </c>
      <c r="E118" s="59" t="s">
        <v>38</v>
      </c>
      <c r="F118" s="69">
        <v>620.778062483192</v>
      </c>
    </row>
    <row r="119" spans="2:6" x14ac:dyDescent="0.2">
      <c r="B119" s="58" t="s">
        <v>36</v>
      </c>
      <c r="C119" s="59" t="s">
        <v>37</v>
      </c>
      <c r="D119" s="59">
        <v>1</v>
      </c>
      <c r="E119" s="59" t="s">
        <v>40</v>
      </c>
      <c r="F119" s="69">
        <v>949.42980195522603</v>
      </c>
    </row>
    <row r="120" spans="2:6" x14ac:dyDescent="0.2">
      <c r="B120" s="58" t="s">
        <v>36</v>
      </c>
      <c r="C120" s="59" t="s">
        <v>37</v>
      </c>
      <c r="D120" s="59">
        <v>1</v>
      </c>
      <c r="E120" s="59" t="s">
        <v>43</v>
      </c>
      <c r="F120" s="69">
        <v>1170.557794563764</v>
      </c>
    </row>
    <row r="121" spans="2:6" x14ac:dyDescent="0.2">
      <c r="B121" s="58" t="s">
        <v>36</v>
      </c>
      <c r="C121" s="59" t="s">
        <v>37</v>
      </c>
      <c r="D121" s="59">
        <v>1</v>
      </c>
      <c r="E121" s="59" t="s">
        <v>45</v>
      </c>
      <c r="F121" s="69">
        <v>1470.117055466997</v>
      </c>
    </row>
    <row r="122" spans="2:6" x14ac:dyDescent="0.2">
      <c r="B122" s="58" t="s">
        <v>36</v>
      </c>
      <c r="C122" s="59" t="s">
        <v>37</v>
      </c>
      <c r="D122" s="59">
        <v>1</v>
      </c>
      <c r="E122" s="59" t="s">
        <v>47</v>
      </c>
      <c r="F122" s="69">
        <v>1690.021344884487</v>
      </c>
    </row>
    <row r="123" spans="2:6" x14ac:dyDescent="0.2">
      <c r="B123" s="58" t="s">
        <v>36</v>
      </c>
      <c r="C123" s="59" t="s">
        <v>37</v>
      </c>
      <c r="D123" s="59">
        <v>1</v>
      </c>
      <c r="E123" s="59" t="s">
        <v>48</v>
      </c>
      <c r="F123" s="69">
        <v>1778.0388245463969</v>
      </c>
    </row>
    <row r="124" spans="2:6" x14ac:dyDescent="0.2">
      <c r="B124" s="58" t="s">
        <v>36</v>
      </c>
      <c r="C124" s="59" t="s">
        <v>37</v>
      </c>
      <c r="D124" s="59">
        <v>2</v>
      </c>
      <c r="E124" s="59" t="s">
        <v>34</v>
      </c>
      <c r="F124" s="69">
        <v>403.85796429443798</v>
      </c>
    </row>
    <row r="125" spans="2:6" x14ac:dyDescent="0.2">
      <c r="B125" s="58" t="s">
        <v>36</v>
      </c>
      <c r="C125" s="59" t="s">
        <v>37</v>
      </c>
      <c r="D125" s="59">
        <v>2</v>
      </c>
      <c r="E125" s="59" t="s">
        <v>38</v>
      </c>
      <c r="F125" s="69">
        <v>763.47889007271306</v>
      </c>
    </row>
    <row r="126" spans="2:6" x14ac:dyDescent="0.2">
      <c r="B126" s="58" t="s">
        <v>36</v>
      </c>
      <c r="C126" s="59" t="s">
        <v>37</v>
      </c>
      <c r="D126" s="59">
        <v>2</v>
      </c>
      <c r="E126" s="59" t="s">
        <v>40</v>
      </c>
      <c r="F126" s="69">
        <v>1092.1306295447471</v>
      </c>
    </row>
    <row r="127" spans="2:6" x14ac:dyDescent="0.2">
      <c r="B127" s="58" t="s">
        <v>36</v>
      </c>
      <c r="C127" s="59" t="s">
        <v>37</v>
      </c>
      <c r="D127" s="59">
        <v>2</v>
      </c>
      <c r="E127" s="59" t="s">
        <v>43</v>
      </c>
      <c r="F127" s="69">
        <v>1313.2586221532849</v>
      </c>
    </row>
    <row r="128" spans="2:6" x14ac:dyDescent="0.2">
      <c r="B128" s="58" t="s">
        <v>36</v>
      </c>
      <c r="C128" s="59" t="s">
        <v>37</v>
      </c>
      <c r="D128" s="59">
        <v>2</v>
      </c>
      <c r="E128" s="59" t="s">
        <v>45</v>
      </c>
      <c r="F128" s="69">
        <v>1612.817883056518</v>
      </c>
    </row>
    <row r="129" spans="2:6" x14ac:dyDescent="0.2">
      <c r="B129" s="58" t="s">
        <v>36</v>
      </c>
      <c r="C129" s="59" t="s">
        <v>37</v>
      </c>
      <c r="D129" s="59">
        <v>2</v>
      </c>
      <c r="E129" s="59" t="s">
        <v>47</v>
      </c>
      <c r="F129" s="69">
        <v>1832.7221724740079</v>
      </c>
    </row>
    <row r="130" spans="2:6" x14ac:dyDescent="0.2">
      <c r="B130" s="58" t="s">
        <v>36</v>
      </c>
      <c r="C130" s="59" t="s">
        <v>37</v>
      </c>
      <c r="D130" s="59">
        <v>2</v>
      </c>
      <c r="E130" s="59" t="s">
        <v>48</v>
      </c>
      <c r="F130" s="69">
        <v>1920.739652135918</v>
      </c>
    </row>
    <row r="131" spans="2:6" x14ac:dyDescent="0.2">
      <c r="B131" s="58" t="s">
        <v>36</v>
      </c>
      <c r="C131" s="59" t="s">
        <v>37</v>
      </c>
      <c r="D131" s="59">
        <v>3</v>
      </c>
      <c r="E131" s="59" t="s">
        <v>34</v>
      </c>
      <c r="F131" s="69">
        <v>559.24776160328202</v>
      </c>
    </row>
    <row r="132" spans="2:6" x14ac:dyDescent="0.2">
      <c r="B132" s="58" t="s">
        <v>36</v>
      </c>
      <c r="C132" s="59" t="s">
        <v>37</v>
      </c>
      <c r="D132" s="59">
        <v>3</v>
      </c>
      <c r="E132" s="59" t="s">
        <v>38</v>
      </c>
      <c r="F132" s="69">
        <v>918.86868738155704</v>
      </c>
    </row>
    <row r="133" spans="2:6" x14ac:dyDescent="0.2">
      <c r="B133" s="58" t="s">
        <v>36</v>
      </c>
      <c r="C133" s="59" t="s">
        <v>37</v>
      </c>
      <c r="D133" s="59">
        <v>3</v>
      </c>
      <c r="E133" s="59" t="s">
        <v>40</v>
      </c>
      <c r="F133" s="69">
        <v>1247.5204268535911</v>
      </c>
    </row>
    <row r="134" spans="2:6" x14ac:dyDescent="0.2">
      <c r="B134" s="58" t="s">
        <v>36</v>
      </c>
      <c r="C134" s="59" t="s">
        <v>37</v>
      </c>
      <c r="D134" s="59">
        <v>3</v>
      </c>
      <c r="E134" s="59" t="s">
        <v>43</v>
      </c>
      <c r="F134" s="69">
        <v>1468.6484194621289</v>
      </c>
    </row>
    <row r="135" spans="2:6" x14ac:dyDescent="0.2">
      <c r="B135" s="58" t="s">
        <v>36</v>
      </c>
      <c r="C135" s="59" t="s">
        <v>37</v>
      </c>
      <c r="D135" s="59">
        <v>3</v>
      </c>
      <c r="E135" s="59" t="s">
        <v>45</v>
      </c>
      <c r="F135" s="69">
        <v>1768.207680365362</v>
      </c>
    </row>
    <row r="136" spans="2:6" x14ac:dyDescent="0.2">
      <c r="B136" s="58" t="s">
        <v>36</v>
      </c>
      <c r="C136" s="59" t="s">
        <v>37</v>
      </c>
      <c r="D136" s="59">
        <v>3</v>
      </c>
      <c r="E136" s="59" t="s">
        <v>47</v>
      </c>
      <c r="F136" s="69">
        <v>1988.1119697828519</v>
      </c>
    </row>
    <row r="137" spans="2:6" x14ac:dyDescent="0.2">
      <c r="B137" s="58" t="s">
        <v>36</v>
      </c>
      <c r="C137" s="59" t="s">
        <v>37</v>
      </c>
      <c r="D137" s="59">
        <v>3</v>
      </c>
      <c r="E137" s="59" t="s">
        <v>48</v>
      </c>
      <c r="F137" s="69">
        <v>2076.129449444762</v>
      </c>
    </row>
    <row r="138" spans="2:6" x14ac:dyDescent="0.2">
      <c r="B138" s="58" t="s">
        <v>36</v>
      </c>
      <c r="C138" s="59" t="s">
        <v>37</v>
      </c>
      <c r="D138" s="59">
        <v>4</v>
      </c>
      <c r="E138" s="59" t="s">
        <v>34</v>
      </c>
      <c r="F138" s="69">
        <v>745.73875443911004</v>
      </c>
    </row>
    <row r="139" spans="2:6" x14ac:dyDescent="0.2">
      <c r="B139" s="58" t="s">
        <v>36</v>
      </c>
      <c r="C139" s="59" t="s">
        <v>37</v>
      </c>
      <c r="D139" s="59">
        <v>4</v>
      </c>
      <c r="E139" s="59" t="s">
        <v>38</v>
      </c>
      <c r="F139" s="69">
        <v>1105.3596802173852</v>
      </c>
    </row>
    <row r="140" spans="2:6" x14ac:dyDescent="0.2">
      <c r="B140" s="58" t="s">
        <v>36</v>
      </c>
      <c r="C140" s="59" t="s">
        <v>37</v>
      </c>
      <c r="D140" s="59">
        <v>4</v>
      </c>
      <c r="E140" s="59" t="s">
        <v>40</v>
      </c>
      <c r="F140" s="69">
        <v>1434.0114196894192</v>
      </c>
    </row>
    <row r="141" spans="2:6" x14ac:dyDescent="0.2">
      <c r="B141" s="58" t="s">
        <v>36</v>
      </c>
      <c r="C141" s="59" t="s">
        <v>37</v>
      </c>
      <c r="D141" s="59">
        <v>4</v>
      </c>
      <c r="E141" s="59" t="s">
        <v>43</v>
      </c>
      <c r="F141" s="69">
        <v>1655.1394122979571</v>
      </c>
    </row>
    <row r="142" spans="2:6" x14ac:dyDescent="0.2">
      <c r="B142" s="58" t="s">
        <v>36</v>
      </c>
      <c r="C142" s="59" t="s">
        <v>37</v>
      </c>
      <c r="D142" s="59">
        <v>4</v>
      </c>
      <c r="E142" s="59" t="s">
        <v>45</v>
      </c>
      <c r="F142" s="69">
        <v>1954.6986732011901</v>
      </c>
    </row>
    <row r="143" spans="2:6" x14ac:dyDescent="0.2">
      <c r="B143" s="58" t="s">
        <v>36</v>
      </c>
      <c r="C143" s="59" t="s">
        <v>37</v>
      </c>
      <c r="D143" s="59">
        <v>4</v>
      </c>
      <c r="E143" s="59" t="s">
        <v>47</v>
      </c>
      <c r="F143" s="69">
        <v>2174.6029626186801</v>
      </c>
    </row>
    <row r="144" spans="2:6" x14ac:dyDescent="0.2">
      <c r="B144" s="58" t="s">
        <v>36</v>
      </c>
      <c r="C144" s="59" t="s">
        <v>37</v>
      </c>
      <c r="D144" s="59">
        <v>4</v>
      </c>
      <c r="E144" s="59" t="s">
        <v>48</v>
      </c>
      <c r="F144" s="69">
        <v>2262.6204422805899</v>
      </c>
    </row>
    <row r="145" spans="2:6" x14ac:dyDescent="0.2">
      <c r="B145" s="58" t="s">
        <v>36</v>
      </c>
      <c r="C145" s="59" t="s">
        <v>37</v>
      </c>
      <c r="D145" s="59" t="s">
        <v>49</v>
      </c>
      <c r="E145" s="59" t="s">
        <v>34</v>
      </c>
      <c r="F145" s="69">
        <v>983.91486722146499</v>
      </c>
    </row>
    <row r="146" spans="2:6" x14ac:dyDescent="0.2">
      <c r="B146" s="58" t="s">
        <v>36</v>
      </c>
      <c r="C146" s="59" t="s">
        <v>37</v>
      </c>
      <c r="D146" s="59" t="s">
        <v>49</v>
      </c>
      <c r="E146" s="59" t="s">
        <v>38</v>
      </c>
      <c r="F146" s="69">
        <v>1343.5357929997399</v>
      </c>
    </row>
    <row r="147" spans="2:6" x14ac:dyDescent="0.2">
      <c r="B147" s="58" t="s">
        <v>36</v>
      </c>
      <c r="C147" s="59" t="s">
        <v>37</v>
      </c>
      <c r="D147" s="59" t="s">
        <v>49</v>
      </c>
      <c r="E147" s="59" t="s">
        <v>40</v>
      </c>
      <c r="F147" s="69">
        <v>1672.1875324717739</v>
      </c>
    </row>
    <row r="148" spans="2:6" x14ac:dyDescent="0.2">
      <c r="B148" s="58" t="s">
        <v>36</v>
      </c>
      <c r="C148" s="59" t="s">
        <v>37</v>
      </c>
      <c r="D148" s="59" t="s">
        <v>49</v>
      </c>
      <c r="E148" s="59" t="s">
        <v>43</v>
      </c>
      <c r="F148" s="69">
        <v>1893.315525080312</v>
      </c>
    </row>
    <row r="149" spans="2:6" x14ac:dyDescent="0.2">
      <c r="B149" s="58" t="s">
        <v>36</v>
      </c>
      <c r="C149" s="59" t="s">
        <v>37</v>
      </c>
      <c r="D149" s="59" t="s">
        <v>49</v>
      </c>
      <c r="E149" s="59" t="s">
        <v>45</v>
      </c>
      <c r="F149" s="69">
        <v>2192.8747859835448</v>
      </c>
    </row>
    <row r="150" spans="2:6" x14ac:dyDescent="0.2">
      <c r="B150" s="58" t="s">
        <v>36</v>
      </c>
      <c r="C150" s="59" t="s">
        <v>37</v>
      </c>
      <c r="D150" s="59" t="s">
        <v>49</v>
      </c>
      <c r="E150" s="59" t="s">
        <v>47</v>
      </c>
      <c r="F150" s="69">
        <v>2412.7790754010348</v>
      </c>
    </row>
    <row r="151" spans="2:6" x14ac:dyDescent="0.2">
      <c r="B151" s="58" t="s">
        <v>36</v>
      </c>
      <c r="C151" s="59" t="s">
        <v>37</v>
      </c>
      <c r="D151" s="59" t="s">
        <v>49</v>
      </c>
      <c r="E151" s="59" t="s">
        <v>48</v>
      </c>
      <c r="F151" s="69">
        <v>2500.7965550629451</v>
      </c>
    </row>
    <row r="152" spans="2:6" x14ac:dyDescent="0.2">
      <c r="B152" s="58" t="s">
        <v>39</v>
      </c>
      <c r="C152" s="59" t="s">
        <v>32</v>
      </c>
      <c r="D152" s="59" t="s">
        <v>33</v>
      </c>
      <c r="E152" s="59" t="s">
        <v>34</v>
      </c>
      <c r="F152" s="69">
        <v>203.64</v>
      </c>
    </row>
    <row r="153" spans="2:6" x14ac:dyDescent="0.2">
      <c r="B153" s="58" t="s">
        <v>39</v>
      </c>
      <c r="C153" s="59" t="s">
        <v>32</v>
      </c>
      <c r="D153" s="59" t="s">
        <v>33</v>
      </c>
      <c r="E153" s="59" t="s">
        <v>38</v>
      </c>
      <c r="F153" s="69">
        <v>391.30252918242809</v>
      </c>
    </row>
    <row r="154" spans="2:6" x14ac:dyDescent="0.2">
      <c r="B154" s="58" t="s">
        <v>39</v>
      </c>
      <c r="C154" s="59" t="s">
        <v>32</v>
      </c>
      <c r="D154" s="59" t="s">
        <v>33</v>
      </c>
      <c r="E154" s="59" t="s">
        <v>40</v>
      </c>
      <c r="F154" s="69">
        <v>719.95426865446211</v>
      </c>
    </row>
    <row r="155" spans="2:6" x14ac:dyDescent="0.2">
      <c r="B155" s="58" t="s">
        <v>39</v>
      </c>
      <c r="C155" s="59" t="s">
        <v>32</v>
      </c>
      <c r="D155" s="59" t="s">
        <v>33</v>
      </c>
      <c r="E155" s="59" t="s">
        <v>43</v>
      </c>
      <c r="F155" s="69">
        <v>941.08226126300008</v>
      </c>
    </row>
    <row r="156" spans="2:6" x14ac:dyDescent="0.2">
      <c r="B156" s="58" t="s">
        <v>39</v>
      </c>
      <c r="C156" s="59" t="s">
        <v>32</v>
      </c>
      <c r="D156" s="59" t="s">
        <v>33</v>
      </c>
      <c r="E156" s="59" t="s">
        <v>45</v>
      </c>
      <c r="F156" s="69">
        <v>1240.641522166233</v>
      </c>
    </row>
    <row r="157" spans="2:6" x14ac:dyDescent="0.2">
      <c r="B157" s="58" t="s">
        <v>39</v>
      </c>
      <c r="C157" s="59" t="s">
        <v>32</v>
      </c>
      <c r="D157" s="59" t="s">
        <v>33</v>
      </c>
      <c r="E157" s="59" t="s">
        <v>47</v>
      </c>
      <c r="F157" s="69">
        <v>1460.545811583723</v>
      </c>
    </row>
    <row r="158" spans="2:6" x14ac:dyDescent="0.2">
      <c r="B158" s="58" t="s">
        <v>39</v>
      </c>
      <c r="C158" s="59" t="s">
        <v>32</v>
      </c>
      <c r="D158" s="59" t="s">
        <v>33</v>
      </c>
      <c r="E158" s="59" t="s">
        <v>48</v>
      </c>
      <c r="F158" s="69">
        <v>1548.5632912456331</v>
      </c>
    </row>
    <row r="159" spans="2:6" x14ac:dyDescent="0.2">
      <c r="B159" s="58" t="s">
        <v>39</v>
      </c>
      <c r="C159" s="59" t="s">
        <v>32</v>
      </c>
      <c r="D159" s="59">
        <v>1</v>
      </c>
      <c r="E159" s="59" t="s">
        <v>34</v>
      </c>
      <c r="F159" s="69">
        <v>268.19</v>
      </c>
    </row>
    <row r="160" spans="2:6" x14ac:dyDescent="0.2">
      <c r="B160" s="58" t="s">
        <v>39</v>
      </c>
      <c r="C160" s="59" t="s">
        <v>32</v>
      </c>
      <c r="D160" s="59">
        <v>1</v>
      </c>
      <c r="E160" s="59" t="s">
        <v>38</v>
      </c>
      <c r="F160" s="69">
        <v>577.81510530885305</v>
      </c>
    </row>
    <row r="161" spans="2:6" x14ac:dyDescent="0.2">
      <c r="B161" s="58" t="s">
        <v>39</v>
      </c>
      <c r="C161" s="59" t="s">
        <v>32</v>
      </c>
      <c r="D161" s="59">
        <v>1</v>
      </c>
      <c r="E161" s="59" t="s">
        <v>40</v>
      </c>
      <c r="F161" s="69">
        <v>906.46684478088707</v>
      </c>
    </row>
    <row r="162" spans="2:6" x14ac:dyDescent="0.2">
      <c r="B162" s="58" t="s">
        <v>39</v>
      </c>
      <c r="C162" s="59" t="s">
        <v>32</v>
      </c>
      <c r="D162" s="59">
        <v>1</v>
      </c>
      <c r="E162" s="59" t="s">
        <v>43</v>
      </c>
      <c r="F162" s="69">
        <v>1127.594837389425</v>
      </c>
    </row>
    <row r="163" spans="2:6" x14ac:dyDescent="0.2">
      <c r="B163" s="58" t="s">
        <v>39</v>
      </c>
      <c r="C163" s="59" t="s">
        <v>32</v>
      </c>
      <c r="D163" s="59">
        <v>1</v>
      </c>
      <c r="E163" s="59" t="s">
        <v>45</v>
      </c>
      <c r="F163" s="69">
        <v>1427.1540982926581</v>
      </c>
    </row>
    <row r="164" spans="2:6" x14ac:dyDescent="0.2">
      <c r="B164" s="58" t="s">
        <v>39</v>
      </c>
      <c r="C164" s="59" t="s">
        <v>32</v>
      </c>
      <c r="D164" s="59">
        <v>1</v>
      </c>
      <c r="E164" s="59" t="s">
        <v>47</v>
      </c>
      <c r="F164" s="69">
        <v>1647.0583877101481</v>
      </c>
    </row>
    <row r="165" spans="2:6" x14ac:dyDescent="0.2">
      <c r="B165" s="58" t="s">
        <v>39</v>
      </c>
      <c r="C165" s="59" t="s">
        <v>32</v>
      </c>
      <c r="D165" s="59">
        <v>1</v>
      </c>
      <c r="E165" s="59" t="s">
        <v>48</v>
      </c>
      <c r="F165" s="69">
        <v>1735.0758673720579</v>
      </c>
    </row>
    <row r="166" spans="2:6" x14ac:dyDescent="0.2">
      <c r="B166" s="58" t="s">
        <v>39</v>
      </c>
      <c r="C166" s="59" t="s">
        <v>32</v>
      </c>
      <c r="D166" s="59">
        <v>2</v>
      </c>
      <c r="E166" s="59" t="s">
        <v>34</v>
      </c>
      <c r="F166" s="69">
        <v>376.70770735263403</v>
      </c>
    </row>
    <row r="167" spans="2:6" x14ac:dyDescent="0.2">
      <c r="B167" s="58" t="s">
        <v>39</v>
      </c>
      <c r="C167" s="59" t="s">
        <v>32</v>
      </c>
      <c r="D167" s="59">
        <v>2</v>
      </c>
      <c r="E167" s="59" t="s">
        <v>38</v>
      </c>
      <c r="F167" s="69">
        <v>736.32863313090911</v>
      </c>
    </row>
    <row r="168" spans="2:6" x14ac:dyDescent="0.2">
      <c r="B168" s="58" t="s">
        <v>39</v>
      </c>
      <c r="C168" s="59" t="s">
        <v>32</v>
      </c>
      <c r="D168" s="59">
        <v>2</v>
      </c>
      <c r="E168" s="59" t="s">
        <v>40</v>
      </c>
      <c r="F168" s="69">
        <v>1064.9803726029431</v>
      </c>
    </row>
    <row r="169" spans="2:6" x14ac:dyDescent="0.2">
      <c r="B169" s="58" t="s">
        <v>39</v>
      </c>
      <c r="C169" s="59" t="s">
        <v>32</v>
      </c>
      <c r="D169" s="59">
        <v>2</v>
      </c>
      <c r="E169" s="59" t="s">
        <v>43</v>
      </c>
      <c r="F169" s="69">
        <v>1286.108365211481</v>
      </c>
    </row>
    <row r="170" spans="2:6" x14ac:dyDescent="0.2">
      <c r="B170" s="58" t="s">
        <v>39</v>
      </c>
      <c r="C170" s="59" t="s">
        <v>32</v>
      </c>
      <c r="D170" s="59">
        <v>2</v>
      </c>
      <c r="E170" s="59" t="s">
        <v>45</v>
      </c>
      <c r="F170" s="69">
        <v>1585.667626114714</v>
      </c>
    </row>
    <row r="171" spans="2:6" x14ac:dyDescent="0.2">
      <c r="B171" s="58" t="s">
        <v>39</v>
      </c>
      <c r="C171" s="59" t="s">
        <v>32</v>
      </c>
      <c r="D171" s="59">
        <v>2</v>
      </c>
      <c r="E171" s="59" t="s">
        <v>47</v>
      </c>
      <c r="F171" s="69">
        <v>1805.571915532204</v>
      </c>
    </row>
    <row r="172" spans="2:6" x14ac:dyDescent="0.2">
      <c r="B172" s="58" t="s">
        <v>39</v>
      </c>
      <c r="C172" s="59" t="s">
        <v>32</v>
      </c>
      <c r="D172" s="59">
        <v>2</v>
      </c>
      <c r="E172" s="59" t="s">
        <v>48</v>
      </c>
      <c r="F172" s="69">
        <v>1893.5893951941141</v>
      </c>
    </row>
    <row r="173" spans="2:6" x14ac:dyDescent="0.2">
      <c r="B173" s="58" t="s">
        <v>39</v>
      </c>
      <c r="C173" s="59" t="s">
        <v>32</v>
      </c>
      <c r="D173" s="59" t="s">
        <v>42</v>
      </c>
      <c r="E173" s="59" t="s">
        <v>34</v>
      </c>
      <c r="F173" s="69">
        <v>582.31219544520695</v>
      </c>
    </row>
    <row r="174" spans="2:6" x14ac:dyDescent="0.2">
      <c r="B174" s="58" t="s">
        <v>39</v>
      </c>
      <c r="C174" s="59" t="s">
        <v>32</v>
      </c>
      <c r="D174" s="59" t="s">
        <v>42</v>
      </c>
      <c r="E174" s="59" t="s">
        <v>38</v>
      </c>
      <c r="F174" s="69">
        <v>941.93312122348198</v>
      </c>
    </row>
    <row r="175" spans="2:6" x14ac:dyDescent="0.2">
      <c r="B175" s="58" t="s">
        <v>39</v>
      </c>
      <c r="C175" s="59" t="s">
        <v>32</v>
      </c>
      <c r="D175" s="59" t="s">
        <v>42</v>
      </c>
      <c r="E175" s="59" t="s">
        <v>40</v>
      </c>
      <c r="F175" s="69">
        <v>1270.584860695516</v>
      </c>
    </row>
    <row r="176" spans="2:6" x14ac:dyDescent="0.2">
      <c r="B176" s="58" t="s">
        <v>39</v>
      </c>
      <c r="C176" s="59" t="s">
        <v>32</v>
      </c>
      <c r="D176" s="59" t="s">
        <v>42</v>
      </c>
      <c r="E176" s="59" t="s">
        <v>43</v>
      </c>
      <c r="F176" s="69">
        <v>1491.7128533040541</v>
      </c>
    </row>
    <row r="177" spans="2:6" x14ac:dyDescent="0.2">
      <c r="B177" s="58" t="s">
        <v>39</v>
      </c>
      <c r="C177" s="59" t="s">
        <v>32</v>
      </c>
      <c r="D177" s="59" t="s">
        <v>42</v>
      </c>
      <c r="E177" s="59" t="s">
        <v>45</v>
      </c>
      <c r="F177" s="69">
        <v>1791.2721142072869</v>
      </c>
    </row>
    <row r="178" spans="2:6" x14ac:dyDescent="0.2">
      <c r="B178" s="58" t="s">
        <v>39</v>
      </c>
      <c r="C178" s="59" t="s">
        <v>32</v>
      </c>
      <c r="D178" s="59" t="s">
        <v>42</v>
      </c>
      <c r="E178" s="59" t="s">
        <v>47</v>
      </c>
      <c r="F178" s="69">
        <v>2011.1764036247769</v>
      </c>
    </row>
    <row r="179" spans="2:6" x14ac:dyDescent="0.2">
      <c r="B179" s="58" t="s">
        <v>39</v>
      </c>
      <c r="C179" s="59" t="s">
        <v>32</v>
      </c>
      <c r="D179" s="59" t="s">
        <v>42</v>
      </c>
      <c r="E179" s="59" t="s">
        <v>48</v>
      </c>
      <c r="F179" s="69">
        <v>2099.1938832866872</v>
      </c>
    </row>
    <row r="180" spans="2:6" x14ac:dyDescent="0.2">
      <c r="B180" s="58" t="s">
        <v>39</v>
      </c>
      <c r="C180" s="59" t="s">
        <v>37</v>
      </c>
      <c r="D180" s="59">
        <v>1</v>
      </c>
      <c r="E180" s="59" t="s">
        <v>34</v>
      </c>
      <c r="F180" s="69">
        <v>372.285377691446</v>
      </c>
    </row>
    <row r="181" spans="2:6" x14ac:dyDescent="0.2">
      <c r="B181" s="58" t="s">
        <v>39</v>
      </c>
      <c r="C181" s="59" t="s">
        <v>37</v>
      </c>
      <c r="D181" s="59">
        <v>1</v>
      </c>
      <c r="E181" s="59" t="s">
        <v>38</v>
      </c>
      <c r="F181" s="69">
        <v>731.90630346972102</v>
      </c>
    </row>
    <row r="182" spans="2:6" x14ac:dyDescent="0.2">
      <c r="B182" s="58" t="s">
        <v>39</v>
      </c>
      <c r="C182" s="59" t="s">
        <v>37</v>
      </c>
      <c r="D182" s="59">
        <v>1</v>
      </c>
      <c r="E182" s="59" t="s">
        <v>40</v>
      </c>
      <c r="F182" s="69">
        <v>1060.558042941755</v>
      </c>
    </row>
    <row r="183" spans="2:6" x14ac:dyDescent="0.2">
      <c r="B183" s="58" t="s">
        <v>39</v>
      </c>
      <c r="C183" s="59" t="s">
        <v>37</v>
      </c>
      <c r="D183" s="59">
        <v>1</v>
      </c>
      <c r="E183" s="59" t="s">
        <v>43</v>
      </c>
      <c r="F183" s="69">
        <v>1281.6860355502931</v>
      </c>
    </row>
    <row r="184" spans="2:6" x14ac:dyDescent="0.2">
      <c r="B184" s="58" t="s">
        <v>39</v>
      </c>
      <c r="C184" s="59" t="s">
        <v>37</v>
      </c>
      <c r="D184" s="59">
        <v>1</v>
      </c>
      <c r="E184" s="59" t="s">
        <v>45</v>
      </c>
      <c r="F184" s="69">
        <v>1581.245296453526</v>
      </c>
    </row>
    <row r="185" spans="2:6" x14ac:dyDescent="0.2">
      <c r="B185" s="58" t="s">
        <v>39</v>
      </c>
      <c r="C185" s="59" t="s">
        <v>37</v>
      </c>
      <c r="D185" s="59">
        <v>1</v>
      </c>
      <c r="E185" s="59" t="s">
        <v>47</v>
      </c>
      <c r="F185" s="69">
        <v>1801.1495858710159</v>
      </c>
    </row>
    <row r="186" spans="2:6" x14ac:dyDescent="0.2">
      <c r="B186" s="58" t="s">
        <v>39</v>
      </c>
      <c r="C186" s="59" t="s">
        <v>37</v>
      </c>
      <c r="D186" s="59">
        <v>1</v>
      </c>
      <c r="E186" s="59" t="s">
        <v>48</v>
      </c>
      <c r="F186" s="69">
        <v>1889.167065532926</v>
      </c>
    </row>
    <row r="187" spans="2:6" x14ac:dyDescent="0.2">
      <c r="B187" s="58" t="s">
        <v>39</v>
      </c>
      <c r="C187" s="59" t="s">
        <v>37</v>
      </c>
      <c r="D187" s="59">
        <v>2</v>
      </c>
      <c r="E187" s="59" t="s">
        <v>34</v>
      </c>
      <c r="F187" s="69">
        <v>514.98620528096694</v>
      </c>
    </row>
    <row r="188" spans="2:6" x14ac:dyDescent="0.2">
      <c r="B188" s="58" t="s">
        <v>39</v>
      </c>
      <c r="C188" s="59" t="s">
        <v>37</v>
      </c>
      <c r="D188" s="59">
        <v>2</v>
      </c>
      <c r="E188" s="59" t="s">
        <v>38</v>
      </c>
      <c r="F188" s="69">
        <v>874.60713105924196</v>
      </c>
    </row>
    <row r="189" spans="2:6" x14ac:dyDescent="0.2">
      <c r="B189" s="58" t="s">
        <v>39</v>
      </c>
      <c r="C189" s="59" t="s">
        <v>37</v>
      </c>
      <c r="D189" s="59">
        <v>2</v>
      </c>
      <c r="E189" s="59" t="s">
        <v>40</v>
      </c>
      <c r="F189" s="69">
        <v>1203.258870531276</v>
      </c>
    </row>
    <row r="190" spans="2:6" x14ac:dyDescent="0.2">
      <c r="B190" s="58" t="s">
        <v>39</v>
      </c>
      <c r="C190" s="59" t="s">
        <v>37</v>
      </c>
      <c r="D190" s="59">
        <v>2</v>
      </c>
      <c r="E190" s="59" t="s">
        <v>43</v>
      </c>
      <c r="F190" s="69">
        <v>1424.3868631398141</v>
      </c>
    </row>
    <row r="191" spans="2:6" x14ac:dyDescent="0.2">
      <c r="B191" s="58" t="s">
        <v>39</v>
      </c>
      <c r="C191" s="59" t="s">
        <v>37</v>
      </c>
      <c r="D191" s="59">
        <v>2</v>
      </c>
      <c r="E191" s="59" t="s">
        <v>45</v>
      </c>
      <c r="F191" s="69">
        <v>1723.9461240430469</v>
      </c>
    </row>
    <row r="192" spans="2:6" x14ac:dyDescent="0.2">
      <c r="B192" s="58" t="s">
        <v>39</v>
      </c>
      <c r="C192" s="59" t="s">
        <v>37</v>
      </c>
      <c r="D192" s="59">
        <v>2</v>
      </c>
      <c r="E192" s="59" t="s">
        <v>47</v>
      </c>
      <c r="F192" s="69">
        <v>1943.8504134605369</v>
      </c>
    </row>
    <row r="193" spans="2:6" x14ac:dyDescent="0.2">
      <c r="B193" s="58" t="s">
        <v>39</v>
      </c>
      <c r="C193" s="59" t="s">
        <v>37</v>
      </c>
      <c r="D193" s="59">
        <v>2</v>
      </c>
      <c r="E193" s="59" t="s">
        <v>48</v>
      </c>
      <c r="F193" s="69">
        <v>2031.867893122447</v>
      </c>
    </row>
    <row r="194" spans="2:6" x14ac:dyDescent="0.2">
      <c r="B194" s="58" t="s">
        <v>39</v>
      </c>
      <c r="C194" s="59" t="s">
        <v>37</v>
      </c>
      <c r="D194" s="59">
        <v>3</v>
      </c>
      <c r="E194" s="59" t="s">
        <v>34</v>
      </c>
      <c r="F194" s="69">
        <v>670.37600258981104</v>
      </c>
    </row>
    <row r="195" spans="2:6" x14ac:dyDescent="0.2">
      <c r="B195" s="58" t="s">
        <v>39</v>
      </c>
      <c r="C195" s="59" t="s">
        <v>37</v>
      </c>
      <c r="D195" s="59">
        <v>3</v>
      </c>
      <c r="E195" s="59" t="s">
        <v>38</v>
      </c>
      <c r="F195" s="69">
        <v>1029.9969283680862</v>
      </c>
    </row>
    <row r="196" spans="2:6" x14ac:dyDescent="0.2">
      <c r="B196" s="58" t="s">
        <v>39</v>
      </c>
      <c r="C196" s="59" t="s">
        <v>37</v>
      </c>
      <c r="D196" s="59">
        <v>3</v>
      </c>
      <c r="E196" s="59" t="s">
        <v>40</v>
      </c>
      <c r="F196" s="69">
        <v>1358.6486678401202</v>
      </c>
    </row>
    <row r="197" spans="2:6" x14ac:dyDescent="0.2">
      <c r="B197" s="58" t="s">
        <v>39</v>
      </c>
      <c r="C197" s="59" t="s">
        <v>37</v>
      </c>
      <c r="D197" s="59">
        <v>3</v>
      </c>
      <c r="E197" s="59" t="s">
        <v>43</v>
      </c>
      <c r="F197" s="69">
        <v>1579.776660448658</v>
      </c>
    </row>
    <row r="198" spans="2:6" x14ac:dyDescent="0.2">
      <c r="B198" s="58" t="s">
        <v>39</v>
      </c>
      <c r="C198" s="59" t="s">
        <v>37</v>
      </c>
      <c r="D198" s="59">
        <v>3</v>
      </c>
      <c r="E198" s="59" t="s">
        <v>45</v>
      </c>
      <c r="F198" s="69">
        <v>1879.3359213518911</v>
      </c>
    </row>
    <row r="199" spans="2:6" x14ac:dyDescent="0.2">
      <c r="B199" s="58" t="s">
        <v>39</v>
      </c>
      <c r="C199" s="59" t="s">
        <v>37</v>
      </c>
      <c r="D199" s="59">
        <v>3</v>
      </c>
      <c r="E199" s="59" t="s">
        <v>47</v>
      </c>
      <c r="F199" s="69">
        <v>2099.2402107693811</v>
      </c>
    </row>
    <row r="200" spans="2:6" x14ac:dyDescent="0.2">
      <c r="B200" s="58" t="s">
        <v>39</v>
      </c>
      <c r="C200" s="59" t="s">
        <v>37</v>
      </c>
      <c r="D200" s="59">
        <v>3</v>
      </c>
      <c r="E200" s="59" t="s">
        <v>48</v>
      </c>
      <c r="F200" s="69">
        <v>2187.2576904312909</v>
      </c>
    </row>
    <row r="201" spans="2:6" x14ac:dyDescent="0.2">
      <c r="B201" s="58" t="s">
        <v>39</v>
      </c>
      <c r="C201" s="59" t="s">
        <v>37</v>
      </c>
      <c r="D201" s="59">
        <v>4</v>
      </c>
      <c r="E201" s="59" t="s">
        <v>34</v>
      </c>
      <c r="F201" s="69">
        <v>856.86699542563906</v>
      </c>
    </row>
    <row r="202" spans="2:6" x14ac:dyDescent="0.2">
      <c r="B202" s="58" t="s">
        <v>39</v>
      </c>
      <c r="C202" s="59" t="s">
        <v>37</v>
      </c>
      <c r="D202" s="59">
        <v>4</v>
      </c>
      <c r="E202" s="59" t="s">
        <v>38</v>
      </c>
      <c r="F202" s="69">
        <v>1216.4879212039141</v>
      </c>
    </row>
    <row r="203" spans="2:6" x14ac:dyDescent="0.2">
      <c r="B203" s="58" t="s">
        <v>39</v>
      </c>
      <c r="C203" s="59" t="s">
        <v>37</v>
      </c>
      <c r="D203" s="59">
        <v>4</v>
      </c>
      <c r="E203" s="59" t="s">
        <v>40</v>
      </c>
      <c r="F203" s="69">
        <v>1545.1396606759481</v>
      </c>
    </row>
    <row r="204" spans="2:6" x14ac:dyDescent="0.2">
      <c r="B204" s="58" t="s">
        <v>39</v>
      </c>
      <c r="C204" s="59" t="s">
        <v>37</v>
      </c>
      <c r="D204" s="59">
        <v>4</v>
      </c>
      <c r="E204" s="59" t="s">
        <v>43</v>
      </c>
      <c r="F204" s="69">
        <v>1766.2676532844862</v>
      </c>
    </row>
    <row r="205" spans="2:6" x14ac:dyDescent="0.2">
      <c r="B205" s="58" t="s">
        <v>39</v>
      </c>
      <c r="C205" s="59" t="s">
        <v>37</v>
      </c>
      <c r="D205" s="59">
        <v>4</v>
      </c>
      <c r="E205" s="59" t="s">
        <v>45</v>
      </c>
      <c r="F205" s="69">
        <v>2065.826914187719</v>
      </c>
    </row>
    <row r="206" spans="2:6" x14ac:dyDescent="0.2">
      <c r="B206" s="58" t="s">
        <v>39</v>
      </c>
      <c r="C206" s="59" t="s">
        <v>37</v>
      </c>
      <c r="D206" s="59">
        <v>4</v>
      </c>
      <c r="E206" s="59" t="s">
        <v>47</v>
      </c>
      <c r="F206" s="69">
        <v>2285.731203605209</v>
      </c>
    </row>
    <row r="207" spans="2:6" x14ac:dyDescent="0.2">
      <c r="B207" s="58" t="s">
        <v>39</v>
      </c>
      <c r="C207" s="59" t="s">
        <v>37</v>
      </c>
      <c r="D207" s="59">
        <v>4</v>
      </c>
      <c r="E207" s="59" t="s">
        <v>48</v>
      </c>
      <c r="F207" s="69">
        <v>2373.7486832671193</v>
      </c>
    </row>
    <row r="208" spans="2:6" x14ac:dyDescent="0.2">
      <c r="B208" s="58" t="s">
        <v>39</v>
      </c>
      <c r="C208" s="59" t="s">
        <v>37</v>
      </c>
      <c r="D208" s="59" t="s">
        <v>49</v>
      </c>
      <c r="E208" s="59" t="s">
        <v>34</v>
      </c>
      <c r="F208" s="69">
        <v>1095.043108207994</v>
      </c>
    </row>
    <row r="209" spans="2:6" x14ac:dyDescent="0.2">
      <c r="B209" s="58" t="s">
        <v>39</v>
      </c>
      <c r="C209" s="59" t="s">
        <v>37</v>
      </c>
      <c r="D209" s="59" t="s">
        <v>49</v>
      </c>
      <c r="E209" s="59" t="s">
        <v>38</v>
      </c>
      <c r="F209" s="69">
        <v>1454.664033986269</v>
      </c>
    </row>
    <row r="210" spans="2:6" x14ac:dyDescent="0.2">
      <c r="B210" s="58" t="s">
        <v>39</v>
      </c>
      <c r="C210" s="59" t="s">
        <v>37</v>
      </c>
      <c r="D210" s="59" t="s">
        <v>49</v>
      </c>
      <c r="E210" s="59" t="s">
        <v>40</v>
      </c>
      <c r="F210" s="69">
        <v>1783.3157734583031</v>
      </c>
    </row>
    <row r="211" spans="2:6" x14ac:dyDescent="0.2">
      <c r="B211" s="58" t="s">
        <v>39</v>
      </c>
      <c r="C211" s="59" t="s">
        <v>37</v>
      </c>
      <c r="D211" s="59" t="s">
        <v>49</v>
      </c>
      <c r="E211" s="59" t="s">
        <v>43</v>
      </c>
      <c r="F211" s="69">
        <v>2004.4437660668409</v>
      </c>
    </row>
    <row r="212" spans="2:6" x14ac:dyDescent="0.2">
      <c r="B212" s="58" t="s">
        <v>39</v>
      </c>
      <c r="C212" s="59" t="s">
        <v>37</v>
      </c>
      <c r="D212" s="59" t="s">
        <v>49</v>
      </c>
      <c r="E212" s="59" t="s">
        <v>45</v>
      </c>
      <c r="F212" s="69">
        <v>2304.0030269700737</v>
      </c>
    </row>
    <row r="213" spans="2:6" x14ac:dyDescent="0.2">
      <c r="B213" s="58" t="s">
        <v>39</v>
      </c>
      <c r="C213" s="59" t="s">
        <v>37</v>
      </c>
      <c r="D213" s="59" t="s">
        <v>49</v>
      </c>
      <c r="E213" s="59" t="s">
        <v>47</v>
      </c>
      <c r="F213" s="69">
        <v>2523.9073163875637</v>
      </c>
    </row>
    <row r="214" spans="2:6" x14ac:dyDescent="0.2">
      <c r="B214" s="58" t="s">
        <v>39</v>
      </c>
      <c r="C214" s="59" t="s">
        <v>37</v>
      </c>
      <c r="D214" s="59" t="s">
        <v>49</v>
      </c>
      <c r="E214" s="59" t="s">
        <v>48</v>
      </c>
      <c r="F214" s="69">
        <v>2611.924796049474</v>
      </c>
    </row>
    <row r="215" spans="2:6" x14ac:dyDescent="0.2">
      <c r="B215" s="58" t="s">
        <v>41</v>
      </c>
      <c r="C215" s="59" t="s">
        <v>32</v>
      </c>
      <c r="D215" s="59" t="s">
        <v>33</v>
      </c>
      <c r="E215" s="59" t="s">
        <v>34</v>
      </c>
      <c r="F215" s="69">
        <v>223.90500000000003</v>
      </c>
    </row>
    <row r="216" spans="2:6" x14ac:dyDescent="0.2">
      <c r="B216" s="58" t="s">
        <v>41</v>
      </c>
      <c r="C216" s="59" t="s">
        <v>32</v>
      </c>
      <c r="D216" s="59" t="s">
        <v>33</v>
      </c>
      <c r="E216" s="59" t="s">
        <v>38</v>
      </c>
      <c r="F216" s="69">
        <v>471.65092041020978</v>
      </c>
    </row>
    <row r="217" spans="2:6" x14ac:dyDescent="0.2">
      <c r="B217" s="58" t="s">
        <v>41</v>
      </c>
      <c r="C217" s="59" t="s">
        <v>32</v>
      </c>
      <c r="D217" s="59" t="s">
        <v>33</v>
      </c>
      <c r="E217" s="59" t="s">
        <v>40</v>
      </c>
      <c r="F217" s="69">
        <v>800.3026598822438</v>
      </c>
    </row>
    <row r="218" spans="2:6" x14ac:dyDescent="0.2">
      <c r="B218" s="58" t="s">
        <v>41</v>
      </c>
      <c r="C218" s="59" t="s">
        <v>32</v>
      </c>
      <c r="D218" s="59" t="s">
        <v>33</v>
      </c>
      <c r="E218" s="59" t="s">
        <v>43</v>
      </c>
      <c r="F218" s="69">
        <v>1021.4306524907818</v>
      </c>
    </row>
    <row r="219" spans="2:6" x14ac:dyDescent="0.2">
      <c r="B219" s="58" t="s">
        <v>41</v>
      </c>
      <c r="C219" s="59" t="s">
        <v>32</v>
      </c>
      <c r="D219" s="59" t="s">
        <v>33</v>
      </c>
      <c r="E219" s="59" t="s">
        <v>45</v>
      </c>
      <c r="F219" s="69">
        <v>1320.9899133940146</v>
      </c>
    </row>
    <row r="220" spans="2:6" x14ac:dyDescent="0.2">
      <c r="B220" s="58" t="s">
        <v>41</v>
      </c>
      <c r="C220" s="59" t="s">
        <v>32</v>
      </c>
      <c r="D220" s="59" t="s">
        <v>33</v>
      </c>
      <c r="E220" s="59" t="s">
        <v>47</v>
      </c>
      <c r="F220" s="69">
        <v>1540.8942028115046</v>
      </c>
    </row>
    <row r="221" spans="2:6" x14ac:dyDescent="0.2">
      <c r="B221" s="58" t="s">
        <v>41</v>
      </c>
      <c r="C221" s="59" t="s">
        <v>32</v>
      </c>
      <c r="D221" s="59" t="s">
        <v>33</v>
      </c>
      <c r="E221" s="59" t="s">
        <v>48</v>
      </c>
      <c r="F221" s="69">
        <v>1628.9116824734147</v>
      </c>
    </row>
    <row r="222" spans="2:6" x14ac:dyDescent="0.2">
      <c r="B222" s="58" t="s">
        <v>41</v>
      </c>
      <c r="C222" s="59" t="s">
        <v>32</v>
      </c>
      <c r="D222" s="59">
        <v>1</v>
      </c>
      <c r="E222" s="59" t="s">
        <v>34</v>
      </c>
      <c r="F222" s="69">
        <v>298.54257075835972</v>
      </c>
    </row>
    <row r="223" spans="2:6" x14ac:dyDescent="0.2">
      <c r="B223" s="58" t="s">
        <v>41</v>
      </c>
      <c r="C223" s="59" t="s">
        <v>32</v>
      </c>
      <c r="D223" s="59">
        <v>1</v>
      </c>
      <c r="E223" s="59" t="s">
        <v>38</v>
      </c>
      <c r="F223" s="69">
        <v>658.16349653663474</v>
      </c>
    </row>
    <row r="224" spans="2:6" x14ac:dyDescent="0.2">
      <c r="B224" s="58" t="s">
        <v>41</v>
      </c>
      <c r="C224" s="59" t="s">
        <v>32</v>
      </c>
      <c r="D224" s="59">
        <v>1</v>
      </c>
      <c r="E224" s="59" t="s">
        <v>40</v>
      </c>
      <c r="F224" s="69">
        <v>986.81523600866876</v>
      </c>
    </row>
    <row r="225" spans="2:6" x14ac:dyDescent="0.2">
      <c r="B225" s="58" t="s">
        <v>41</v>
      </c>
      <c r="C225" s="59" t="s">
        <v>32</v>
      </c>
      <c r="D225" s="59">
        <v>1</v>
      </c>
      <c r="E225" s="59" t="s">
        <v>43</v>
      </c>
      <c r="F225" s="69">
        <v>1207.9432286172068</v>
      </c>
    </row>
    <row r="226" spans="2:6" x14ac:dyDescent="0.2">
      <c r="B226" s="58" t="s">
        <v>41</v>
      </c>
      <c r="C226" s="59" t="s">
        <v>32</v>
      </c>
      <c r="D226" s="59">
        <v>1</v>
      </c>
      <c r="E226" s="59" t="s">
        <v>45</v>
      </c>
      <c r="F226" s="69">
        <v>1507.5024895204397</v>
      </c>
    </row>
    <row r="227" spans="2:6" x14ac:dyDescent="0.2">
      <c r="B227" s="58" t="s">
        <v>41</v>
      </c>
      <c r="C227" s="59" t="s">
        <v>32</v>
      </c>
      <c r="D227" s="59">
        <v>1</v>
      </c>
      <c r="E227" s="59" t="s">
        <v>47</v>
      </c>
      <c r="F227" s="69">
        <v>1727.4067789379296</v>
      </c>
    </row>
    <row r="228" spans="2:6" x14ac:dyDescent="0.2">
      <c r="B228" s="58" t="s">
        <v>41</v>
      </c>
      <c r="C228" s="59" t="s">
        <v>32</v>
      </c>
      <c r="D228" s="59">
        <v>1</v>
      </c>
      <c r="E228" s="59" t="s">
        <v>48</v>
      </c>
      <c r="F228" s="69">
        <v>1815.4242585998397</v>
      </c>
    </row>
    <row r="229" spans="2:6" x14ac:dyDescent="0.2">
      <c r="B229" s="58" t="s">
        <v>41</v>
      </c>
      <c r="C229" s="59" t="s">
        <v>32</v>
      </c>
      <c r="D229" s="59">
        <v>2</v>
      </c>
      <c r="E229" s="59" t="s">
        <v>34</v>
      </c>
      <c r="F229" s="69">
        <v>457.05609858041572</v>
      </c>
    </row>
    <row r="230" spans="2:6" x14ac:dyDescent="0.2">
      <c r="B230" s="58" t="s">
        <v>41</v>
      </c>
      <c r="C230" s="59" t="s">
        <v>32</v>
      </c>
      <c r="D230" s="59">
        <v>2</v>
      </c>
      <c r="E230" s="59" t="s">
        <v>38</v>
      </c>
      <c r="F230" s="69">
        <v>816.67702435869069</v>
      </c>
    </row>
    <row r="231" spans="2:6" x14ac:dyDescent="0.2">
      <c r="B231" s="58" t="s">
        <v>41</v>
      </c>
      <c r="C231" s="59" t="s">
        <v>32</v>
      </c>
      <c r="D231" s="59">
        <v>2</v>
      </c>
      <c r="E231" s="59" t="s">
        <v>40</v>
      </c>
      <c r="F231" s="69">
        <v>1145.3287638307247</v>
      </c>
    </row>
    <row r="232" spans="2:6" x14ac:dyDescent="0.2">
      <c r="B232" s="58" t="s">
        <v>41</v>
      </c>
      <c r="C232" s="59" t="s">
        <v>32</v>
      </c>
      <c r="D232" s="59">
        <v>2</v>
      </c>
      <c r="E232" s="59" t="s">
        <v>43</v>
      </c>
      <c r="F232" s="69">
        <v>1366.4567564392628</v>
      </c>
    </row>
    <row r="233" spans="2:6" x14ac:dyDescent="0.2">
      <c r="B233" s="58" t="s">
        <v>41</v>
      </c>
      <c r="C233" s="59" t="s">
        <v>32</v>
      </c>
      <c r="D233" s="59">
        <v>2</v>
      </c>
      <c r="E233" s="59" t="s">
        <v>45</v>
      </c>
      <c r="F233" s="69">
        <v>1666.0160173424956</v>
      </c>
    </row>
    <row r="234" spans="2:6" x14ac:dyDescent="0.2">
      <c r="B234" s="58" t="s">
        <v>41</v>
      </c>
      <c r="C234" s="59" t="s">
        <v>32</v>
      </c>
      <c r="D234" s="59">
        <v>2</v>
      </c>
      <c r="E234" s="59" t="s">
        <v>47</v>
      </c>
      <c r="F234" s="69">
        <v>1885.9203067599856</v>
      </c>
    </row>
    <row r="235" spans="2:6" x14ac:dyDescent="0.2">
      <c r="B235" s="58" t="s">
        <v>41</v>
      </c>
      <c r="C235" s="59" t="s">
        <v>32</v>
      </c>
      <c r="D235" s="59">
        <v>2</v>
      </c>
      <c r="E235" s="59" t="s">
        <v>48</v>
      </c>
      <c r="F235" s="69">
        <v>1973.9377864218957</v>
      </c>
    </row>
    <row r="236" spans="2:6" x14ac:dyDescent="0.2">
      <c r="B236" s="58" t="s">
        <v>41</v>
      </c>
      <c r="C236" s="59" t="s">
        <v>32</v>
      </c>
      <c r="D236" s="59" t="s">
        <v>42</v>
      </c>
      <c r="E236" s="59" t="s">
        <v>34</v>
      </c>
      <c r="F236" s="69">
        <v>662.66058667298876</v>
      </c>
    </row>
    <row r="237" spans="2:6" x14ac:dyDescent="0.2">
      <c r="B237" s="58" t="s">
        <v>41</v>
      </c>
      <c r="C237" s="59" t="s">
        <v>32</v>
      </c>
      <c r="D237" s="59" t="s">
        <v>42</v>
      </c>
      <c r="E237" s="59" t="s">
        <v>38</v>
      </c>
      <c r="F237" s="69">
        <v>1022.2815124512638</v>
      </c>
    </row>
    <row r="238" spans="2:6" x14ac:dyDescent="0.2">
      <c r="B238" s="58" t="s">
        <v>41</v>
      </c>
      <c r="C238" s="59" t="s">
        <v>32</v>
      </c>
      <c r="D238" s="59" t="s">
        <v>42</v>
      </c>
      <c r="E238" s="59" t="s">
        <v>40</v>
      </c>
      <c r="F238" s="69">
        <v>1350.9332519232978</v>
      </c>
    </row>
    <row r="239" spans="2:6" x14ac:dyDescent="0.2">
      <c r="B239" s="58" t="s">
        <v>41</v>
      </c>
      <c r="C239" s="59" t="s">
        <v>32</v>
      </c>
      <c r="D239" s="59" t="s">
        <v>42</v>
      </c>
      <c r="E239" s="59" t="s">
        <v>43</v>
      </c>
      <c r="F239" s="69">
        <v>1572.0612445318357</v>
      </c>
    </row>
    <row r="240" spans="2:6" x14ac:dyDescent="0.2">
      <c r="B240" s="58" t="s">
        <v>41</v>
      </c>
      <c r="C240" s="59" t="s">
        <v>32</v>
      </c>
      <c r="D240" s="59" t="s">
        <v>42</v>
      </c>
      <c r="E240" s="59" t="s">
        <v>45</v>
      </c>
      <c r="F240" s="69">
        <v>1871.6205054350687</v>
      </c>
    </row>
    <row r="241" spans="2:6" x14ac:dyDescent="0.2">
      <c r="B241" s="58" t="s">
        <v>41</v>
      </c>
      <c r="C241" s="59" t="s">
        <v>32</v>
      </c>
      <c r="D241" s="59" t="s">
        <v>42</v>
      </c>
      <c r="E241" s="59" t="s">
        <v>47</v>
      </c>
      <c r="F241" s="69">
        <v>2091.5247948525584</v>
      </c>
    </row>
    <row r="242" spans="2:6" x14ac:dyDescent="0.2">
      <c r="B242" s="58" t="s">
        <v>41</v>
      </c>
      <c r="C242" s="59" t="s">
        <v>32</v>
      </c>
      <c r="D242" s="59" t="s">
        <v>42</v>
      </c>
      <c r="E242" s="59" t="s">
        <v>48</v>
      </c>
      <c r="F242" s="69">
        <v>2179.5422745144688</v>
      </c>
    </row>
    <row r="243" spans="2:6" x14ac:dyDescent="0.2">
      <c r="B243" s="58" t="s">
        <v>41</v>
      </c>
      <c r="C243" s="59" t="s">
        <v>37</v>
      </c>
      <c r="D243" s="59">
        <v>1</v>
      </c>
      <c r="E243" s="59" t="s">
        <v>34</v>
      </c>
      <c r="F243" s="69">
        <v>452.63376891922769</v>
      </c>
    </row>
    <row r="244" spans="2:6" x14ac:dyDescent="0.2">
      <c r="B244" s="58" t="s">
        <v>41</v>
      </c>
      <c r="C244" s="59" t="s">
        <v>37</v>
      </c>
      <c r="D244" s="59">
        <v>1</v>
      </c>
      <c r="E244" s="59" t="s">
        <v>38</v>
      </c>
      <c r="F244" s="69">
        <v>812.25469469750271</v>
      </c>
    </row>
    <row r="245" spans="2:6" x14ac:dyDescent="0.2">
      <c r="B245" s="58" t="s">
        <v>41</v>
      </c>
      <c r="C245" s="59" t="s">
        <v>37</v>
      </c>
      <c r="D245" s="59">
        <v>1</v>
      </c>
      <c r="E245" s="59" t="s">
        <v>40</v>
      </c>
      <c r="F245" s="69">
        <v>1140.9064341695366</v>
      </c>
    </row>
    <row r="246" spans="2:6" x14ac:dyDescent="0.2">
      <c r="B246" s="58" t="s">
        <v>41</v>
      </c>
      <c r="C246" s="59" t="s">
        <v>37</v>
      </c>
      <c r="D246" s="59">
        <v>1</v>
      </c>
      <c r="E246" s="59" t="s">
        <v>43</v>
      </c>
      <c r="F246" s="69">
        <v>1362.0344267780747</v>
      </c>
    </row>
    <row r="247" spans="2:6" x14ac:dyDescent="0.2">
      <c r="B247" s="58" t="s">
        <v>41</v>
      </c>
      <c r="C247" s="59" t="s">
        <v>37</v>
      </c>
      <c r="D247" s="59">
        <v>1</v>
      </c>
      <c r="E247" s="59" t="s">
        <v>45</v>
      </c>
      <c r="F247" s="69">
        <v>1661.5936876813075</v>
      </c>
    </row>
    <row r="248" spans="2:6" x14ac:dyDescent="0.2">
      <c r="B248" s="58" t="s">
        <v>41</v>
      </c>
      <c r="C248" s="59" t="s">
        <v>37</v>
      </c>
      <c r="D248" s="59">
        <v>1</v>
      </c>
      <c r="E248" s="59" t="s">
        <v>47</v>
      </c>
      <c r="F248" s="69">
        <v>1881.4979770987975</v>
      </c>
    </row>
    <row r="249" spans="2:6" x14ac:dyDescent="0.2">
      <c r="B249" s="58" t="s">
        <v>41</v>
      </c>
      <c r="C249" s="59" t="s">
        <v>37</v>
      </c>
      <c r="D249" s="59">
        <v>1</v>
      </c>
      <c r="E249" s="59" t="s">
        <v>48</v>
      </c>
      <c r="F249" s="69">
        <v>1969.5154567607078</v>
      </c>
    </row>
    <row r="250" spans="2:6" x14ac:dyDescent="0.2">
      <c r="B250" s="58" t="s">
        <v>41</v>
      </c>
      <c r="C250" s="59" t="s">
        <v>37</v>
      </c>
      <c r="D250" s="59">
        <v>2</v>
      </c>
      <c r="E250" s="59" t="s">
        <v>34</v>
      </c>
      <c r="F250" s="69">
        <v>595.33459650874875</v>
      </c>
    </row>
    <row r="251" spans="2:6" x14ac:dyDescent="0.2">
      <c r="B251" s="58" t="s">
        <v>41</v>
      </c>
      <c r="C251" s="59" t="s">
        <v>37</v>
      </c>
      <c r="D251" s="59">
        <v>2</v>
      </c>
      <c r="E251" s="59" t="s">
        <v>38</v>
      </c>
      <c r="F251" s="69">
        <v>954.95552228702377</v>
      </c>
    </row>
    <row r="252" spans="2:6" x14ac:dyDescent="0.2">
      <c r="B252" s="58" t="s">
        <v>41</v>
      </c>
      <c r="C252" s="59" t="s">
        <v>37</v>
      </c>
      <c r="D252" s="59">
        <v>2</v>
      </c>
      <c r="E252" s="59" t="s">
        <v>40</v>
      </c>
      <c r="F252" s="69">
        <v>1283.6072617590578</v>
      </c>
    </row>
    <row r="253" spans="2:6" x14ac:dyDescent="0.2">
      <c r="B253" s="58" t="s">
        <v>41</v>
      </c>
      <c r="C253" s="59" t="s">
        <v>37</v>
      </c>
      <c r="D253" s="59">
        <v>2</v>
      </c>
      <c r="E253" s="59" t="s">
        <v>43</v>
      </c>
      <c r="F253" s="69">
        <v>1504.7352543675956</v>
      </c>
    </row>
    <row r="254" spans="2:6" x14ac:dyDescent="0.2">
      <c r="B254" s="58" t="s">
        <v>41</v>
      </c>
      <c r="C254" s="59" t="s">
        <v>37</v>
      </c>
      <c r="D254" s="59">
        <v>2</v>
      </c>
      <c r="E254" s="59" t="s">
        <v>45</v>
      </c>
      <c r="F254" s="69">
        <v>1804.2945152708287</v>
      </c>
    </row>
    <row r="255" spans="2:6" x14ac:dyDescent="0.2">
      <c r="B255" s="58" t="s">
        <v>41</v>
      </c>
      <c r="C255" s="59" t="s">
        <v>37</v>
      </c>
      <c r="D255" s="59">
        <v>2</v>
      </c>
      <c r="E255" s="59" t="s">
        <v>47</v>
      </c>
      <c r="F255" s="69">
        <v>2024.1988046883187</v>
      </c>
    </row>
    <row r="256" spans="2:6" x14ac:dyDescent="0.2">
      <c r="B256" s="58" t="s">
        <v>41</v>
      </c>
      <c r="C256" s="59" t="s">
        <v>37</v>
      </c>
      <c r="D256" s="59">
        <v>2</v>
      </c>
      <c r="E256" s="59" t="s">
        <v>48</v>
      </c>
      <c r="F256" s="69">
        <v>2112.2162843502288</v>
      </c>
    </row>
    <row r="257" spans="2:6" x14ac:dyDescent="0.2">
      <c r="B257" s="58" t="s">
        <v>41</v>
      </c>
      <c r="C257" s="59" t="s">
        <v>37</v>
      </c>
      <c r="D257" s="59">
        <v>3</v>
      </c>
      <c r="E257" s="59" t="s">
        <v>34</v>
      </c>
      <c r="F257" s="69">
        <v>750.72439381759273</v>
      </c>
    </row>
    <row r="258" spans="2:6" x14ac:dyDescent="0.2">
      <c r="B258" s="58" t="s">
        <v>41</v>
      </c>
      <c r="C258" s="59" t="s">
        <v>37</v>
      </c>
      <c r="D258" s="59">
        <v>3</v>
      </c>
      <c r="E258" s="59" t="s">
        <v>38</v>
      </c>
      <c r="F258" s="69">
        <v>1110.3453195958677</v>
      </c>
    </row>
    <row r="259" spans="2:6" x14ac:dyDescent="0.2">
      <c r="B259" s="58" t="s">
        <v>41</v>
      </c>
      <c r="C259" s="59" t="s">
        <v>37</v>
      </c>
      <c r="D259" s="59">
        <v>3</v>
      </c>
      <c r="E259" s="59" t="s">
        <v>40</v>
      </c>
      <c r="F259" s="69">
        <v>1438.9970590679018</v>
      </c>
    </row>
    <row r="260" spans="2:6" x14ac:dyDescent="0.2">
      <c r="B260" s="58" t="s">
        <v>41</v>
      </c>
      <c r="C260" s="59" t="s">
        <v>37</v>
      </c>
      <c r="D260" s="59">
        <v>3</v>
      </c>
      <c r="E260" s="59" t="s">
        <v>43</v>
      </c>
      <c r="F260" s="69">
        <v>1660.1250516764399</v>
      </c>
    </row>
    <row r="261" spans="2:6" x14ac:dyDescent="0.2">
      <c r="B261" s="58" t="s">
        <v>41</v>
      </c>
      <c r="C261" s="59" t="s">
        <v>37</v>
      </c>
      <c r="D261" s="59">
        <v>3</v>
      </c>
      <c r="E261" s="59" t="s">
        <v>45</v>
      </c>
      <c r="F261" s="69">
        <v>1959.6843125796727</v>
      </c>
    </row>
    <row r="262" spans="2:6" x14ac:dyDescent="0.2">
      <c r="B262" s="58" t="s">
        <v>41</v>
      </c>
      <c r="C262" s="59" t="s">
        <v>37</v>
      </c>
      <c r="D262" s="59">
        <v>3</v>
      </c>
      <c r="E262" s="59" t="s">
        <v>47</v>
      </c>
      <c r="F262" s="69">
        <v>2179.5886019971626</v>
      </c>
    </row>
    <row r="263" spans="2:6" x14ac:dyDescent="0.2">
      <c r="B263" s="58" t="s">
        <v>41</v>
      </c>
      <c r="C263" s="59" t="s">
        <v>37</v>
      </c>
      <c r="D263" s="59">
        <v>3</v>
      </c>
      <c r="E263" s="59" t="s">
        <v>48</v>
      </c>
      <c r="F263" s="69">
        <v>2267.6060816590725</v>
      </c>
    </row>
    <row r="264" spans="2:6" x14ac:dyDescent="0.2">
      <c r="B264" s="58" t="s">
        <v>41</v>
      </c>
      <c r="C264" s="59" t="s">
        <v>37</v>
      </c>
      <c r="D264" s="59">
        <v>4</v>
      </c>
      <c r="E264" s="59" t="s">
        <v>34</v>
      </c>
      <c r="F264" s="69">
        <v>937.21538665342075</v>
      </c>
    </row>
    <row r="265" spans="2:6" x14ac:dyDescent="0.2">
      <c r="B265" s="58" t="s">
        <v>41</v>
      </c>
      <c r="C265" s="59" t="s">
        <v>37</v>
      </c>
      <c r="D265" s="59">
        <v>4</v>
      </c>
      <c r="E265" s="59" t="s">
        <v>38</v>
      </c>
      <c r="F265" s="69">
        <v>1296.8363124316957</v>
      </c>
    </row>
    <row r="266" spans="2:6" x14ac:dyDescent="0.2">
      <c r="B266" s="58" t="s">
        <v>41</v>
      </c>
      <c r="C266" s="59" t="s">
        <v>37</v>
      </c>
      <c r="D266" s="59">
        <v>4</v>
      </c>
      <c r="E266" s="59" t="s">
        <v>40</v>
      </c>
      <c r="F266" s="69">
        <v>1625.4880519037297</v>
      </c>
    </row>
    <row r="267" spans="2:6" x14ac:dyDescent="0.2">
      <c r="B267" s="58" t="s">
        <v>41</v>
      </c>
      <c r="C267" s="59" t="s">
        <v>37</v>
      </c>
      <c r="D267" s="59">
        <v>4</v>
      </c>
      <c r="E267" s="59" t="s">
        <v>43</v>
      </c>
      <c r="F267" s="69">
        <v>1846.6160445122678</v>
      </c>
    </row>
    <row r="268" spans="2:6" x14ac:dyDescent="0.2">
      <c r="B268" s="58" t="s">
        <v>41</v>
      </c>
      <c r="C268" s="59" t="s">
        <v>37</v>
      </c>
      <c r="D268" s="59">
        <v>4</v>
      </c>
      <c r="E268" s="59" t="s">
        <v>45</v>
      </c>
      <c r="F268" s="69">
        <v>2146.1753054155006</v>
      </c>
    </row>
    <row r="269" spans="2:6" x14ac:dyDescent="0.2">
      <c r="B269" s="58" t="s">
        <v>41</v>
      </c>
      <c r="C269" s="59" t="s">
        <v>37</v>
      </c>
      <c r="D269" s="59">
        <v>4</v>
      </c>
      <c r="E269" s="59" t="s">
        <v>47</v>
      </c>
      <c r="F269" s="69">
        <v>2366.0795948329906</v>
      </c>
    </row>
    <row r="270" spans="2:6" x14ac:dyDescent="0.2">
      <c r="B270" s="58" t="s">
        <v>41</v>
      </c>
      <c r="C270" s="59" t="s">
        <v>37</v>
      </c>
      <c r="D270" s="59">
        <v>4</v>
      </c>
      <c r="E270" s="59" t="s">
        <v>48</v>
      </c>
      <c r="F270" s="69">
        <v>2454.0970744949009</v>
      </c>
    </row>
    <row r="271" spans="2:6" x14ac:dyDescent="0.2">
      <c r="B271" s="58" t="s">
        <v>41</v>
      </c>
      <c r="C271" s="59" t="s">
        <v>37</v>
      </c>
      <c r="D271" s="59" t="s">
        <v>49</v>
      </c>
      <c r="E271" s="59" t="s">
        <v>34</v>
      </c>
      <c r="F271" s="69">
        <v>1175.3914994357756</v>
      </c>
    </row>
    <row r="272" spans="2:6" x14ac:dyDescent="0.2">
      <c r="B272" s="58" t="s">
        <v>41</v>
      </c>
      <c r="C272" s="59" t="s">
        <v>37</v>
      </c>
      <c r="D272" s="59" t="s">
        <v>49</v>
      </c>
      <c r="E272" s="59" t="s">
        <v>38</v>
      </c>
      <c r="F272" s="69">
        <v>1535.0124252140506</v>
      </c>
    </row>
    <row r="273" spans="2:6" x14ac:dyDescent="0.2">
      <c r="B273" s="58" t="s">
        <v>41</v>
      </c>
      <c r="C273" s="59" t="s">
        <v>37</v>
      </c>
      <c r="D273" s="59" t="s">
        <v>49</v>
      </c>
      <c r="E273" s="59" t="s">
        <v>40</v>
      </c>
      <c r="F273" s="69">
        <v>1863.6641646860846</v>
      </c>
    </row>
    <row r="274" spans="2:6" x14ac:dyDescent="0.2">
      <c r="B274" s="58" t="s">
        <v>41</v>
      </c>
      <c r="C274" s="59" t="s">
        <v>37</v>
      </c>
      <c r="D274" s="59" t="s">
        <v>49</v>
      </c>
      <c r="E274" s="59" t="s">
        <v>43</v>
      </c>
      <c r="F274" s="69">
        <v>2084.7921572946225</v>
      </c>
    </row>
    <row r="275" spans="2:6" x14ac:dyDescent="0.2">
      <c r="B275" s="58" t="s">
        <v>41</v>
      </c>
      <c r="C275" s="59" t="s">
        <v>37</v>
      </c>
      <c r="D275" s="59" t="s">
        <v>49</v>
      </c>
      <c r="E275" s="59" t="s">
        <v>45</v>
      </c>
      <c r="F275" s="69">
        <v>2384.3514181978553</v>
      </c>
    </row>
    <row r="276" spans="2:6" x14ac:dyDescent="0.2">
      <c r="B276" s="58" t="s">
        <v>41</v>
      </c>
      <c r="C276" s="59" t="s">
        <v>37</v>
      </c>
      <c r="D276" s="59" t="s">
        <v>49</v>
      </c>
      <c r="E276" s="59" t="s">
        <v>47</v>
      </c>
      <c r="F276" s="69">
        <v>2604.2557076153453</v>
      </c>
    </row>
    <row r="277" spans="2:6" x14ac:dyDescent="0.2">
      <c r="B277" s="58" t="s">
        <v>41</v>
      </c>
      <c r="C277" s="59" t="s">
        <v>37</v>
      </c>
      <c r="D277" s="59" t="s">
        <v>49</v>
      </c>
      <c r="E277" s="59" t="s">
        <v>48</v>
      </c>
      <c r="F277" s="69">
        <v>2692.2731872772556</v>
      </c>
    </row>
    <row r="278" spans="2:6" x14ac:dyDescent="0.2">
      <c r="B278" s="58" t="s">
        <v>44</v>
      </c>
      <c r="C278" s="59" t="s">
        <v>32</v>
      </c>
      <c r="D278" s="59" t="s">
        <v>33</v>
      </c>
      <c r="E278" s="59" t="s">
        <v>34</v>
      </c>
      <c r="F278" s="69">
        <v>283.77750000000003</v>
      </c>
    </row>
    <row r="279" spans="2:6" x14ac:dyDescent="0.2">
      <c r="B279" s="58" t="s">
        <v>44</v>
      </c>
      <c r="C279" s="59" t="s">
        <v>32</v>
      </c>
      <c r="D279" s="59" t="s">
        <v>33</v>
      </c>
      <c r="E279" s="59" t="s">
        <v>38</v>
      </c>
      <c r="F279" s="69">
        <v>551.47837273413802</v>
      </c>
    </row>
    <row r="280" spans="2:6" x14ac:dyDescent="0.2">
      <c r="B280" s="58" t="s">
        <v>44</v>
      </c>
      <c r="C280" s="59" t="s">
        <v>32</v>
      </c>
      <c r="D280" s="59" t="s">
        <v>33</v>
      </c>
      <c r="E280" s="59" t="s">
        <v>40</v>
      </c>
      <c r="F280" s="69">
        <v>880.13011220617204</v>
      </c>
    </row>
    <row r="281" spans="2:6" x14ac:dyDescent="0.2">
      <c r="B281" s="58" t="s">
        <v>44</v>
      </c>
      <c r="C281" s="59" t="s">
        <v>32</v>
      </c>
      <c r="D281" s="59" t="s">
        <v>33</v>
      </c>
      <c r="E281" s="59" t="s">
        <v>43</v>
      </c>
      <c r="F281" s="69">
        <v>1101.2581048147101</v>
      </c>
    </row>
    <row r="282" spans="2:6" x14ac:dyDescent="0.2">
      <c r="B282" s="58" t="s">
        <v>44</v>
      </c>
      <c r="C282" s="59" t="s">
        <v>32</v>
      </c>
      <c r="D282" s="59" t="s">
        <v>33</v>
      </c>
      <c r="E282" s="59" t="s">
        <v>45</v>
      </c>
      <c r="F282" s="69">
        <v>1400.8173657179429</v>
      </c>
    </row>
    <row r="283" spans="2:6" x14ac:dyDescent="0.2">
      <c r="B283" s="58" t="s">
        <v>44</v>
      </c>
      <c r="C283" s="59" t="s">
        <v>32</v>
      </c>
      <c r="D283" s="59" t="s">
        <v>33</v>
      </c>
      <c r="E283" s="59" t="s">
        <v>47</v>
      </c>
      <c r="F283" s="69">
        <v>1620.7216551354329</v>
      </c>
    </row>
    <row r="284" spans="2:6" x14ac:dyDescent="0.2">
      <c r="B284" s="58" t="s">
        <v>44</v>
      </c>
      <c r="C284" s="59" t="s">
        <v>32</v>
      </c>
      <c r="D284" s="59" t="s">
        <v>33</v>
      </c>
      <c r="E284" s="59" t="s">
        <v>48</v>
      </c>
      <c r="F284" s="69">
        <v>1708.739134797343</v>
      </c>
    </row>
    <row r="285" spans="2:6" x14ac:dyDescent="0.2">
      <c r="B285" s="58" t="s">
        <v>44</v>
      </c>
      <c r="C285" s="59" t="s">
        <v>32</v>
      </c>
      <c r="D285" s="59">
        <v>1</v>
      </c>
      <c r="E285" s="59" t="s">
        <v>34</v>
      </c>
      <c r="F285" s="69">
        <v>378.37002308228801</v>
      </c>
    </row>
    <row r="286" spans="2:6" x14ac:dyDescent="0.2">
      <c r="B286" s="58" t="s">
        <v>44</v>
      </c>
      <c r="C286" s="59" t="s">
        <v>32</v>
      </c>
      <c r="D286" s="59">
        <v>1</v>
      </c>
      <c r="E286" s="59" t="s">
        <v>38</v>
      </c>
      <c r="F286" s="69">
        <v>737.99094886056309</v>
      </c>
    </row>
    <row r="287" spans="2:6" x14ac:dyDescent="0.2">
      <c r="B287" s="58" t="s">
        <v>44</v>
      </c>
      <c r="C287" s="59" t="s">
        <v>32</v>
      </c>
      <c r="D287" s="59">
        <v>1</v>
      </c>
      <c r="E287" s="59" t="s">
        <v>40</v>
      </c>
      <c r="F287" s="69">
        <v>1066.6426883325971</v>
      </c>
    </row>
    <row r="288" spans="2:6" x14ac:dyDescent="0.2">
      <c r="B288" s="58" t="s">
        <v>44</v>
      </c>
      <c r="C288" s="59" t="s">
        <v>32</v>
      </c>
      <c r="D288" s="59">
        <v>1</v>
      </c>
      <c r="E288" s="59" t="s">
        <v>43</v>
      </c>
      <c r="F288" s="69">
        <v>1287.770680941135</v>
      </c>
    </row>
    <row r="289" spans="2:6" x14ac:dyDescent="0.2">
      <c r="B289" s="58" t="s">
        <v>44</v>
      </c>
      <c r="C289" s="59" t="s">
        <v>32</v>
      </c>
      <c r="D289" s="59">
        <v>1</v>
      </c>
      <c r="E289" s="59" t="s">
        <v>45</v>
      </c>
      <c r="F289" s="69">
        <v>1587.329941844368</v>
      </c>
    </row>
    <row r="290" spans="2:6" x14ac:dyDescent="0.2">
      <c r="B290" s="58" t="s">
        <v>44</v>
      </c>
      <c r="C290" s="59" t="s">
        <v>32</v>
      </c>
      <c r="D290" s="59">
        <v>1</v>
      </c>
      <c r="E290" s="59" t="s">
        <v>47</v>
      </c>
      <c r="F290" s="69">
        <v>1807.234231261858</v>
      </c>
    </row>
    <row r="291" spans="2:6" x14ac:dyDescent="0.2">
      <c r="B291" s="58" t="s">
        <v>44</v>
      </c>
      <c r="C291" s="59" t="s">
        <v>32</v>
      </c>
      <c r="D291" s="59">
        <v>1</v>
      </c>
      <c r="E291" s="59" t="s">
        <v>48</v>
      </c>
      <c r="F291" s="69">
        <v>1895.2517109237681</v>
      </c>
    </row>
    <row r="292" spans="2:6" x14ac:dyDescent="0.2">
      <c r="B292" s="58" t="s">
        <v>44</v>
      </c>
      <c r="C292" s="59" t="s">
        <v>32</v>
      </c>
      <c r="D292" s="59">
        <v>2</v>
      </c>
      <c r="E292" s="59" t="s">
        <v>34</v>
      </c>
      <c r="F292" s="69">
        <v>536.88355090434402</v>
      </c>
    </row>
    <row r="293" spans="2:6" x14ac:dyDescent="0.2">
      <c r="B293" s="58" t="s">
        <v>44</v>
      </c>
      <c r="C293" s="59" t="s">
        <v>32</v>
      </c>
      <c r="D293" s="59">
        <v>2</v>
      </c>
      <c r="E293" s="59" t="s">
        <v>38</v>
      </c>
      <c r="F293" s="69">
        <v>896.50447668261904</v>
      </c>
    </row>
    <row r="294" spans="2:6" x14ac:dyDescent="0.2">
      <c r="B294" s="58" t="s">
        <v>44</v>
      </c>
      <c r="C294" s="59" t="s">
        <v>32</v>
      </c>
      <c r="D294" s="59">
        <v>2</v>
      </c>
      <c r="E294" s="59" t="s">
        <v>40</v>
      </c>
      <c r="F294" s="69">
        <v>1225.1562161546531</v>
      </c>
    </row>
    <row r="295" spans="2:6" x14ac:dyDescent="0.2">
      <c r="B295" s="58" t="s">
        <v>44</v>
      </c>
      <c r="C295" s="59" t="s">
        <v>32</v>
      </c>
      <c r="D295" s="59">
        <v>2</v>
      </c>
      <c r="E295" s="59" t="s">
        <v>43</v>
      </c>
      <c r="F295" s="69">
        <v>1446.2842087631911</v>
      </c>
    </row>
    <row r="296" spans="2:6" x14ac:dyDescent="0.2">
      <c r="B296" s="58" t="s">
        <v>44</v>
      </c>
      <c r="C296" s="59" t="s">
        <v>32</v>
      </c>
      <c r="D296" s="59">
        <v>2</v>
      </c>
      <c r="E296" s="59" t="s">
        <v>45</v>
      </c>
      <c r="F296" s="69">
        <v>1745.843469666424</v>
      </c>
    </row>
    <row r="297" spans="2:6" x14ac:dyDescent="0.2">
      <c r="B297" s="58" t="s">
        <v>44</v>
      </c>
      <c r="C297" s="59" t="s">
        <v>32</v>
      </c>
      <c r="D297" s="59">
        <v>2</v>
      </c>
      <c r="E297" s="59" t="s">
        <v>47</v>
      </c>
      <c r="F297" s="69">
        <v>1965.7477590839139</v>
      </c>
    </row>
    <row r="298" spans="2:6" x14ac:dyDescent="0.2">
      <c r="B298" s="58" t="s">
        <v>44</v>
      </c>
      <c r="C298" s="59" t="s">
        <v>32</v>
      </c>
      <c r="D298" s="59">
        <v>2</v>
      </c>
      <c r="E298" s="59" t="s">
        <v>48</v>
      </c>
      <c r="F298" s="69">
        <v>2053.7652387458238</v>
      </c>
    </row>
    <row r="299" spans="2:6" x14ac:dyDescent="0.2">
      <c r="B299" s="58" t="s">
        <v>44</v>
      </c>
      <c r="C299" s="59" t="s">
        <v>32</v>
      </c>
      <c r="D299" s="59" t="s">
        <v>42</v>
      </c>
      <c r="E299" s="59" t="s">
        <v>34</v>
      </c>
      <c r="F299" s="69">
        <v>742.488038996917</v>
      </c>
    </row>
    <row r="300" spans="2:6" x14ac:dyDescent="0.2">
      <c r="B300" s="58" t="s">
        <v>44</v>
      </c>
      <c r="C300" s="59" t="s">
        <v>32</v>
      </c>
      <c r="D300" s="59" t="s">
        <v>42</v>
      </c>
      <c r="E300" s="59" t="s">
        <v>38</v>
      </c>
      <c r="F300" s="69">
        <v>1102.1089647751919</v>
      </c>
    </row>
    <row r="301" spans="2:6" x14ac:dyDescent="0.2">
      <c r="B301" s="58" t="s">
        <v>44</v>
      </c>
      <c r="C301" s="59" t="s">
        <v>32</v>
      </c>
      <c r="D301" s="59" t="s">
        <v>42</v>
      </c>
      <c r="E301" s="59" t="s">
        <v>40</v>
      </c>
      <c r="F301" s="69">
        <v>1430.7607042472259</v>
      </c>
    </row>
    <row r="302" spans="2:6" x14ac:dyDescent="0.2">
      <c r="B302" s="58" t="s">
        <v>44</v>
      </c>
      <c r="C302" s="59" t="s">
        <v>32</v>
      </c>
      <c r="D302" s="59" t="s">
        <v>42</v>
      </c>
      <c r="E302" s="59" t="s">
        <v>43</v>
      </c>
      <c r="F302" s="69">
        <v>1651.888696855764</v>
      </c>
    </row>
    <row r="303" spans="2:6" x14ac:dyDescent="0.2">
      <c r="B303" s="58" t="s">
        <v>44</v>
      </c>
      <c r="C303" s="59" t="s">
        <v>32</v>
      </c>
      <c r="D303" s="59" t="s">
        <v>42</v>
      </c>
      <c r="E303" s="59" t="s">
        <v>45</v>
      </c>
      <c r="F303" s="69">
        <v>1951.4479577589968</v>
      </c>
    </row>
    <row r="304" spans="2:6" x14ac:dyDescent="0.2">
      <c r="B304" s="58" t="s">
        <v>44</v>
      </c>
      <c r="C304" s="59" t="s">
        <v>32</v>
      </c>
      <c r="D304" s="59" t="s">
        <v>42</v>
      </c>
      <c r="E304" s="59" t="s">
        <v>47</v>
      </c>
      <c r="F304" s="69">
        <v>2171.3522471764868</v>
      </c>
    </row>
    <row r="305" spans="2:6" x14ac:dyDescent="0.2">
      <c r="B305" s="58" t="s">
        <v>44</v>
      </c>
      <c r="C305" s="59" t="s">
        <v>32</v>
      </c>
      <c r="D305" s="59" t="s">
        <v>42</v>
      </c>
      <c r="E305" s="59" t="s">
        <v>48</v>
      </c>
      <c r="F305" s="69">
        <v>2259.3697268383971</v>
      </c>
    </row>
    <row r="306" spans="2:6" x14ac:dyDescent="0.2">
      <c r="B306" s="58" t="s">
        <v>44</v>
      </c>
      <c r="C306" s="59" t="s">
        <v>37</v>
      </c>
      <c r="D306" s="59">
        <v>1</v>
      </c>
      <c r="E306" s="59" t="s">
        <v>34</v>
      </c>
      <c r="F306" s="69">
        <v>532.46122124315605</v>
      </c>
    </row>
    <row r="307" spans="2:6" x14ac:dyDescent="0.2">
      <c r="B307" s="58" t="s">
        <v>44</v>
      </c>
      <c r="C307" s="59" t="s">
        <v>37</v>
      </c>
      <c r="D307" s="59">
        <v>1</v>
      </c>
      <c r="E307" s="59" t="s">
        <v>38</v>
      </c>
      <c r="F307" s="69">
        <v>892.08214702143107</v>
      </c>
    </row>
    <row r="308" spans="2:6" x14ac:dyDescent="0.2">
      <c r="B308" s="58" t="s">
        <v>44</v>
      </c>
      <c r="C308" s="59" t="s">
        <v>37</v>
      </c>
      <c r="D308" s="59">
        <v>1</v>
      </c>
      <c r="E308" s="59" t="s">
        <v>40</v>
      </c>
      <c r="F308" s="69">
        <v>1220.733886493465</v>
      </c>
    </row>
    <row r="309" spans="2:6" x14ac:dyDescent="0.2">
      <c r="B309" s="58" t="s">
        <v>44</v>
      </c>
      <c r="C309" s="59" t="s">
        <v>37</v>
      </c>
      <c r="D309" s="59">
        <v>1</v>
      </c>
      <c r="E309" s="59" t="s">
        <v>43</v>
      </c>
      <c r="F309" s="69">
        <v>1441.8618791020031</v>
      </c>
    </row>
    <row r="310" spans="2:6" x14ac:dyDescent="0.2">
      <c r="B310" s="58" t="s">
        <v>44</v>
      </c>
      <c r="C310" s="59" t="s">
        <v>37</v>
      </c>
      <c r="D310" s="59">
        <v>1</v>
      </c>
      <c r="E310" s="59" t="s">
        <v>45</v>
      </c>
      <c r="F310" s="69">
        <v>1741.4211400052359</v>
      </c>
    </row>
    <row r="311" spans="2:6" x14ac:dyDescent="0.2">
      <c r="B311" s="58" t="s">
        <v>44</v>
      </c>
      <c r="C311" s="59" t="s">
        <v>37</v>
      </c>
      <c r="D311" s="59">
        <v>1</v>
      </c>
      <c r="E311" s="59" t="s">
        <v>47</v>
      </c>
      <c r="F311" s="69">
        <v>1961.3254294227258</v>
      </c>
    </row>
    <row r="312" spans="2:6" x14ac:dyDescent="0.2">
      <c r="B312" s="58" t="s">
        <v>44</v>
      </c>
      <c r="C312" s="59" t="s">
        <v>37</v>
      </c>
      <c r="D312" s="59">
        <v>1</v>
      </c>
      <c r="E312" s="59" t="s">
        <v>48</v>
      </c>
      <c r="F312" s="69">
        <v>2049.3429090846362</v>
      </c>
    </row>
    <row r="313" spans="2:6" x14ac:dyDescent="0.2">
      <c r="B313" s="58" t="s">
        <v>44</v>
      </c>
      <c r="C313" s="59" t="s">
        <v>37</v>
      </c>
      <c r="D313" s="59">
        <v>2</v>
      </c>
      <c r="E313" s="59" t="s">
        <v>34</v>
      </c>
      <c r="F313" s="69">
        <v>675.16204883267699</v>
      </c>
    </row>
    <row r="314" spans="2:6" x14ac:dyDescent="0.2">
      <c r="B314" s="58" t="s">
        <v>44</v>
      </c>
      <c r="C314" s="59" t="s">
        <v>37</v>
      </c>
      <c r="D314" s="59">
        <v>2</v>
      </c>
      <c r="E314" s="59" t="s">
        <v>38</v>
      </c>
      <c r="F314" s="69">
        <v>1034.7829746109519</v>
      </c>
    </row>
    <row r="315" spans="2:6" x14ac:dyDescent="0.2">
      <c r="B315" s="58" t="s">
        <v>44</v>
      </c>
      <c r="C315" s="59" t="s">
        <v>37</v>
      </c>
      <c r="D315" s="59">
        <v>2</v>
      </c>
      <c r="E315" s="59" t="s">
        <v>40</v>
      </c>
      <c r="F315" s="69">
        <v>1363.4347140829859</v>
      </c>
    </row>
    <row r="316" spans="2:6" x14ac:dyDescent="0.2">
      <c r="B316" s="58" t="s">
        <v>44</v>
      </c>
      <c r="C316" s="59" t="s">
        <v>37</v>
      </c>
      <c r="D316" s="59">
        <v>2</v>
      </c>
      <c r="E316" s="59" t="s">
        <v>43</v>
      </c>
      <c r="F316" s="69">
        <v>1584.562706691524</v>
      </c>
    </row>
    <row r="317" spans="2:6" x14ac:dyDescent="0.2">
      <c r="B317" s="58" t="s">
        <v>44</v>
      </c>
      <c r="C317" s="59" t="s">
        <v>37</v>
      </c>
      <c r="D317" s="59">
        <v>2</v>
      </c>
      <c r="E317" s="59" t="s">
        <v>45</v>
      </c>
      <c r="F317" s="69">
        <v>1884.1219675947568</v>
      </c>
    </row>
    <row r="318" spans="2:6" x14ac:dyDescent="0.2">
      <c r="B318" s="58" t="s">
        <v>44</v>
      </c>
      <c r="C318" s="59" t="s">
        <v>37</v>
      </c>
      <c r="D318" s="59">
        <v>2</v>
      </c>
      <c r="E318" s="59" t="s">
        <v>47</v>
      </c>
      <c r="F318" s="69">
        <v>2104.0262570122468</v>
      </c>
    </row>
    <row r="319" spans="2:6" x14ac:dyDescent="0.2">
      <c r="B319" s="58" t="s">
        <v>44</v>
      </c>
      <c r="C319" s="59" t="s">
        <v>37</v>
      </c>
      <c r="D319" s="59">
        <v>2</v>
      </c>
      <c r="E319" s="59" t="s">
        <v>48</v>
      </c>
      <c r="F319" s="69">
        <v>2192.0437366741571</v>
      </c>
    </row>
    <row r="320" spans="2:6" x14ac:dyDescent="0.2">
      <c r="B320" s="58" t="s">
        <v>44</v>
      </c>
      <c r="C320" s="59" t="s">
        <v>37</v>
      </c>
      <c r="D320" s="59">
        <v>3</v>
      </c>
      <c r="E320" s="59" t="s">
        <v>34</v>
      </c>
      <c r="F320" s="69">
        <v>830.55184614152108</v>
      </c>
    </row>
    <row r="321" spans="2:6" x14ac:dyDescent="0.2">
      <c r="B321" s="58" t="s">
        <v>44</v>
      </c>
      <c r="C321" s="59" t="s">
        <v>37</v>
      </c>
      <c r="D321" s="59">
        <v>3</v>
      </c>
      <c r="E321" s="59" t="s">
        <v>38</v>
      </c>
      <c r="F321" s="69">
        <v>1190.1727719197961</v>
      </c>
    </row>
    <row r="322" spans="2:6" x14ac:dyDescent="0.2">
      <c r="B322" s="58" t="s">
        <v>44</v>
      </c>
      <c r="C322" s="59" t="s">
        <v>37</v>
      </c>
      <c r="D322" s="59">
        <v>3</v>
      </c>
      <c r="E322" s="59" t="s">
        <v>40</v>
      </c>
      <c r="F322" s="69">
        <v>1518.8245113918301</v>
      </c>
    </row>
    <row r="323" spans="2:6" x14ac:dyDescent="0.2">
      <c r="B323" s="58" t="s">
        <v>44</v>
      </c>
      <c r="C323" s="59" t="s">
        <v>37</v>
      </c>
      <c r="D323" s="59">
        <v>3</v>
      </c>
      <c r="E323" s="59" t="s">
        <v>43</v>
      </c>
      <c r="F323" s="69">
        <v>1739.9525040003682</v>
      </c>
    </row>
    <row r="324" spans="2:6" x14ac:dyDescent="0.2">
      <c r="B324" s="58" t="s">
        <v>44</v>
      </c>
      <c r="C324" s="59" t="s">
        <v>37</v>
      </c>
      <c r="D324" s="59">
        <v>3</v>
      </c>
      <c r="E324" s="59" t="s">
        <v>45</v>
      </c>
      <c r="F324" s="69">
        <v>2039.511764903601</v>
      </c>
    </row>
    <row r="325" spans="2:6" x14ac:dyDescent="0.2">
      <c r="B325" s="58" t="s">
        <v>44</v>
      </c>
      <c r="C325" s="59" t="s">
        <v>37</v>
      </c>
      <c r="D325" s="59">
        <v>3</v>
      </c>
      <c r="E325" s="59" t="s">
        <v>47</v>
      </c>
      <c r="F325" s="69">
        <v>2259.416054321091</v>
      </c>
    </row>
    <row r="326" spans="2:6" x14ac:dyDescent="0.2">
      <c r="B326" s="58" t="s">
        <v>44</v>
      </c>
      <c r="C326" s="59" t="s">
        <v>37</v>
      </c>
      <c r="D326" s="59">
        <v>3</v>
      </c>
      <c r="E326" s="59" t="s">
        <v>48</v>
      </c>
      <c r="F326" s="69">
        <v>2347.4335339830013</v>
      </c>
    </row>
    <row r="327" spans="2:6" x14ac:dyDescent="0.2">
      <c r="B327" s="58" t="s">
        <v>44</v>
      </c>
      <c r="C327" s="59" t="s">
        <v>37</v>
      </c>
      <c r="D327" s="59">
        <v>4</v>
      </c>
      <c r="E327" s="59" t="s">
        <v>34</v>
      </c>
      <c r="F327" s="69">
        <v>1017.042838977349</v>
      </c>
    </row>
    <row r="328" spans="2:6" x14ac:dyDescent="0.2">
      <c r="B328" s="58" t="s">
        <v>44</v>
      </c>
      <c r="C328" s="59" t="s">
        <v>37</v>
      </c>
      <c r="D328" s="59">
        <v>4</v>
      </c>
      <c r="E328" s="59" t="s">
        <v>38</v>
      </c>
      <c r="F328" s="69">
        <v>1376.663764755624</v>
      </c>
    </row>
    <row r="329" spans="2:6" x14ac:dyDescent="0.2">
      <c r="B329" s="58" t="s">
        <v>44</v>
      </c>
      <c r="C329" s="59" t="s">
        <v>37</v>
      </c>
      <c r="D329" s="59">
        <v>4</v>
      </c>
      <c r="E329" s="59" t="s">
        <v>40</v>
      </c>
      <c r="F329" s="69">
        <v>1705.315504227658</v>
      </c>
    </row>
    <row r="330" spans="2:6" x14ac:dyDescent="0.2">
      <c r="B330" s="58" t="s">
        <v>44</v>
      </c>
      <c r="C330" s="59" t="s">
        <v>37</v>
      </c>
      <c r="D330" s="59">
        <v>4</v>
      </c>
      <c r="E330" s="59" t="s">
        <v>43</v>
      </c>
      <c r="F330" s="69">
        <v>1926.4434968361961</v>
      </c>
    </row>
    <row r="331" spans="2:6" x14ac:dyDescent="0.2">
      <c r="B331" s="58" t="s">
        <v>44</v>
      </c>
      <c r="C331" s="59" t="s">
        <v>37</v>
      </c>
      <c r="D331" s="59">
        <v>4</v>
      </c>
      <c r="E331" s="59" t="s">
        <v>45</v>
      </c>
      <c r="F331" s="69">
        <v>2226.0027577394289</v>
      </c>
    </row>
    <row r="332" spans="2:6" x14ac:dyDescent="0.2">
      <c r="B332" s="58" t="s">
        <v>44</v>
      </c>
      <c r="C332" s="59" t="s">
        <v>37</v>
      </c>
      <c r="D332" s="59">
        <v>4</v>
      </c>
      <c r="E332" s="59" t="s">
        <v>47</v>
      </c>
      <c r="F332" s="69">
        <v>2445.9070471569189</v>
      </c>
    </row>
    <row r="333" spans="2:6" x14ac:dyDescent="0.2">
      <c r="B333" s="58" t="s">
        <v>44</v>
      </c>
      <c r="C333" s="59" t="s">
        <v>37</v>
      </c>
      <c r="D333" s="59">
        <v>4</v>
      </c>
      <c r="E333" s="59" t="s">
        <v>48</v>
      </c>
      <c r="F333" s="69">
        <v>2533.9245268188288</v>
      </c>
    </row>
    <row r="334" spans="2:6" x14ac:dyDescent="0.2">
      <c r="B334" s="58" t="s">
        <v>44</v>
      </c>
      <c r="C334" s="59" t="s">
        <v>37</v>
      </c>
      <c r="D334" s="59" t="s">
        <v>49</v>
      </c>
      <c r="E334" s="59" t="s">
        <v>34</v>
      </c>
      <c r="F334" s="69">
        <v>1255.2189517597039</v>
      </c>
    </row>
    <row r="335" spans="2:6" x14ac:dyDescent="0.2">
      <c r="B335" s="58" t="s">
        <v>44</v>
      </c>
      <c r="C335" s="59" t="s">
        <v>37</v>
      </c>
      <c r="D335" s="59" t="s">
        <v>49</v>
      </c>
      <c r="E335" s="59" t="s">
        <v>38</v>
      </c>
      <c r="F335" s="69">
        <v>1614.839877537979</v>
      </c>
    </row>
    <row r="336" spans="2:6" x14ac:dyDescent="0.2">
      <c r="B336" s="58" t="s">
        <v>44</v>
      </c>
      <c r="C336" s="59" t="s">
        <v>37</v>
      </c>
      <c r="D336" s="59" t="s">
        <v>49</v>
      </c>
      <c r="E336" s="59" t="s">
        <v>40</v>
      </c>
      <c r="F336" s="69">
        <v>1943.491617010013</v>
      </c>
    </row>
    <row r="337" spans="2:6" x14ac:dyDescent="0.2">
      <c r="B337" s="58" t="s">
        <v>44</v>
      </c>
      <c r="C337" s="59" t="s">
        <v>37</v>
      </c>
      <c r="D337" s="59" t="s">
        <v>49</v>
      </c>
      <c r="E337" s="59" t="s">
        <v>43</v>
      </c>
      <c r="F337" s="69">
        <v>2164.6196096185508</v>
      </c>
    </row>
    <row r="338" spans="2:6" x14ac:dyDescent="0.2">
      <c r="B338" s="58" t="s">
        <v>44</v>
      </c>
      <c r="C338" s="59" t="s">
        <v>37</v>
      </c>
      <c r="D338" s="59" t="s">
        <v>49</v>
      </c>
      <c r="E338" s="59" t="s">
        <v>45</v>
      </c>
      <c r="F338" s="69">
        <v>2464.1788705217841</v>
      </c>
    </row>
    <row r="339" spans="2:6" x14ac:dyDescent="0.2">
      <c r="B339" s="58" t="s">
        <v>44</v>
      </c>
      <c r="C339" s="59" t="s">
        <v>37</v>
      </c>
      <c r="D339" s="59" t="s">
        <v>49</v>
      </c>
      <c r="E339" s="59" t="s">
        <v>47</v>
      </c>
      <c r="F339" s="69">
        <v>2684.0831599392741</v>
      </c>
    </row>
    <row r="340" spans="2:6" x14ac:dyDescent="0.2">
      <c r="B340" s="58" t="s">
        <v>44</v>
      </c>
      <c r="C340" s="59" t="s">
        <v>37</v>
      </c>
      <c r="D340" s="59" t="s">
        <v>49</v>
      </c>
      <c r="E340" s="59" t="s">
        <v>48</v>
      </c>
      <c r="F340" s="69">
        <v>2772.100639601184</v>
      </c>
    </row>
    <row r="341" spans="2:6" x14ac:dyDescent="0.2">
      <c r="B341" s="58" t="s">
        <v>46</v>
      </c>
      <c r="C341" s="59" t="s">
        <v>32</v>
      </c>
      <c r="D341" s="59" t="s">
        <v>33</v>
      </c>
      <c r="E341" s="59" t="s">
        <v>34</v>
      </c>
      <c r="F341" s="69">
        <v>300.14999629421607</v>
      </c>
    </row>
    <row r="342" spans="2:6" x14ac:dyDescent="0.2">
      <c r="B342" s="58" t="s">
        <v>46</v>
      </c>
      <c r="C342" s="59" t="s">
        <v>32</v>
      </c>
      <c r="D342" s="59" t="s">
        <v>33</v>
      </c>
      <c r="E342" s="59" t="s">
        <v>38</v>
      </c>
      <c r="F342" s="69">
        <v>659.77092207249109</v>
      </c>
    </row>
    <row r="343" spans="2:6" x14ac:dyDescent="0.2">
      <c r="B343" s="58" t="s">
        <v>46</v>
      </c>
      <c r="C343" s="59" t="s">
        <v>32</v>
      </c>
      <c r="D343" s="59" t="s">
        <v>33</v>
      </c>
      <c r="E343" s="59" t="s">
        <v>40</v>
      </c>
      <c r="F343" s="69">
        <v>988.42266154452511</v>
      </c>
    </row>
    <row r="344" spans="2:6" x14ac:dyDescent="0.2">
      <c r="B344" s="58" t="s">
        <v>46</v>
      </c>
      <c r="C344" s="59" t="s">
        <v>32</v>
      </c>
      <c r="D344" s="59" t="s">
        <v>33</v>
      </c>
      <c r="E344" s="59" t="s">
        <v>43</v>
      </c>
      <c r="F344" s="69">
        <v>1209.5506541530631</v>
      </c>
    </row>
    <row r="345" spans="2:6" x14ac:dyDescent="0.2">
      <c r="B345" s="58" t="s">
        <v>46</v>
      </c>
      <c r="C345" s="59" t="s">
        <v>32</v>
      </c>
      <c r="D345" s="59" t="s">
        <v>33</v>
      </c>
      <c r="E345" s="59" t="s">
        <v>45</v>
      </c>
      <c r="F345" s="69">
        <v>1509.1099150562959</v>
      </c>
    </row>
    <row r="346" spans="2:6" x14ac:dyDescent="0.2">
      <c r="B346" s="58" t="s">
        <v>46</v>
      </c>
      <c r="C346" s="59" t="s">
        <v>32</v>
      </c>
      <c r="D346" s="59" t="s">
        <v>33</v>
      </c>
      <c r="E346" s="59" t="s">
        <v>47</v>
      </c>
      <c r="F346" s="69">
        <v>1729.0142044737859</v>
      </c>
    </row>
    <row r="347" spans="2:6" x14ac:dyDescent="0.2">
      <c r="B347" s="58" t="s">
        <v>46</v>
      </c>
      <c r="C347" s="59" t="s">
        <v>32</v>
      </c>
      <c r="D347" s="59" t="s">
        <v>33</v>
      </c>
      <c r="E347" s="59" t="s">
        <v>48</v>
      </c>
      <c r="F347" s="69">
        <v>1817.0316841356962</v>
      </c>
    </row>
    <row r="348" spans="2:6" x14ac:dyDescent="0.2">
      <c r="B348" s="58" t="s">
        <v>46</v>
      </c>
      <c r="C348" s="59" t="s">
        <v>32</v>
      </c>
      <c r="D348" s="59">
        <v>1</v>
      </c>
      <c r="E348" s="59" t="s">
        <v>34</v>
      </c>
      <c r="F348" s="69">
        <v>486.66257242064103</v>
      </c>
    </row>
    <row r="349" spans="2:6" x14ac:dyDescent="0.2">
      <c r="B349" s="58" t="s">
        <v>46</v>
      </c>
      <c r="C349" s="59" t="s">
        <v>32</v>
      </c>
      <c r="D349" s="59">
        <v>1</v>
      </c>
      <c r="E349" s="59" t="s">
        <v>38</v>
      </c>
      <c r="F349" s="69">
        <v>846.28349819891605</v>
      </c>
    </row>
    <row r="350" spans="2:6" x14ac:dyDescent="0.2">
      <c r="B350" s="58" t="s">
        <v>46</v>
      </c>
      <c r="C350" s="59" t="s">
        <v>32</v>
      </c>
      <c r="D350" s="59">
        <v>1</v>
      </c>
      <c r="E350" s="59" t="s">
        <v>40</v>
      </c>
      <c r="F350" s="69">
        <v>1174.9352376709501</v>
      </c>
    </row>
    <row r="351" spans="2:6" x14ac:dyDescent="0.2">
      <c r="B351" s="58" t="s">
        <v>46</v>
      </c>
      <c r="C351" s="59" t="s">
        <v>32</v>
      </c>
      <c r="D351" s="59">
        <v>1</v>
      </c>
      <c r="E351" s="59" t="s">
        <v>43</v>
      </c>
      <c r="F351" s="69">
        <v>1396.0632302794879</v>
      </c>
    </row>
    <row r="352" spans="2:6" x14ac:dyDescent="0.2">
      <c r="B352" s="58" t="s">
        <v>46</v>
      </c>
      <c r="C352" s="59" t="s">
        <v>32</v>
      </c>
      <c r="D352" s="59">
        <v>1</v>
      </c>
      <c r="E352" s="59" t="s">
        <v>45</v>
      </c>
      <c r="F352" s="69">
        <v>1695.622491182721</v>
      </c>
    </row>
    <row r="353" spans="2:6" x14ac:dyDescent="0.2">
      <c r="B353" s="58" t="s">
        <v>46</v>
      </c>
      <c r="C353" s="59" t="s">
        <v>32</v>
      </c>
      <c r="D353" s="59">
        <v>1</v>
      </c>
      <c r="E353" s="59" t="s">
        <v>47</v>
      </c>
      <c r="F353" s="69">
        <v>1915.5267806002109</v>
      </c>
    </row>
    <row r="354" spans="2:6" x14ac:dyDescent="0.2">
      <c r="B354" s="58" t="s">
        <v>46</v>
      </c>
      <c r="C354" s="59" t="s">
        <v>32</v>
      </c>
      <c r="D354" s="59">
        <v>1</v>
      </c>
      <c r="E354" s="59" t="s">
        <v>48</v>
      </c>
      <c r="F354" s="69">
        <v>2003.544260262121</v>
      </c>
    </row>
    <row r="355" spans="2:6" x14ac:dyDescent="0.2">
      <c r="B355" s="58" t="s">
        <v>46</v>
      </c>
      <c r="C355" s="59" t="s">
        <v>32</v>
      </c>
      <c r="D355" s="59">
        <v>2</v>
      </c>
      <c r="E355" s="59" t="s">
        <v>34</v>
      </c>
      <c r="F355" s="69">
        <v>645.17610024269698</v>
      </c>
    </row>
    <row r="356" spans="2:6" x14ac:dyDescent="0.2">
      <c r="B356" s="58" t="s">
        <v>46</v>
      </c>
      <c r="C356" s="59" t="s">
        <v>32</v>
      </c>
      <c r="D356" s="59">
        <v>2</v>
      </c>
      <c r="E356" s="59" t="s">
        <v>38</v>
      </c>
      <c r="F356" s="69">
        <v>1004.797026020972</v>
      </c>
    </row>
    <row r="357" spans="2:6" x14ac:dyDescent="0.2">
      <c r="B357" s="58" t="s">
        <v>46</v>
      </c>
      <c r="C357" s="59" t="s">
        <v>32</v>
      </c>
      <c r="D357" s="59">
        <v>2</v>
      </c>
      <c r="E357" s="59" t="s">
        <v>40</v>
      </c>
      <c r="F357" s="69">
        <v>1333.448765493006</v>
      </c>
    </row>
    <row r="358" spans="2:6" x14ac:dyDescent="0.2">
      <c r="B358" s="58" t="s">
        <v>46</v>
      </c>
      <c r="C358" s="59" t="s">
        <v>32</v>
      </c>
      <c r="D358" s="59">
        <v>2</v>
      </c>
      <c r="E358" s="59" t="s">
        <v>43</v>
      </c>
      <c r="F358" s="69">
        <v>1554.5767581015439</v>
      </c>
    </row>
    <row r="359" spans="2:6" x14ac:dyDescent="0.2">
      <c r="B359" s="58" t="s">
        <v>46</v>
      </c>
      <c r="C359" s="59" t="s">
        <v>32</v>
      </c>
      <c r="D359" s="59">
        <v>2</v>
      </c>
      <c r="E359" s="59" t="s">
        <v>45</v>
      </c>
      <c r="F359" s="69">
        <v>1854.1360190047769</v>
      </c>
    </row>
    <row r="360" spans="2:6" x14ac:dyDescent="0.2">
      <c r="B360" s="58" t="s">
        <v>46</v>
      </c>
      <c r="C360" s="59" t="s">
        <v>32</v>
      </c>
      <c r="D360" s="59">
        <v>2</v>
      </c>
      <c r="E360" s="59" t="s">
        <v>47</v>
      </c>
      <c r="F360" s="69">
        <v>2074.0403084222671</v>
      </c>
    </row>
    <row r="361" spans="2:6" x14ac:dyDescent="0.2">
      <c r="B361" s="58" t="s">
        <v>46</v>
      </c>
      <c r="C361" s="59" t="s">
        <v>32</v>
      </c>
      <c r="D361" s="59">
        <v>2</v>
      </c>
      <c r="E361" s="59" t="s">
        <v>48</v>
      </c>
      <c r="F361" s="69">
        <v>2162.057788084177</v>
      </c>
    </row>
    <row r="362" spans="2:6" x14ac:dyDescent="0.2">
      <c r="B362" s="58" t="s">
        <v>46</v>
      </c>
      <c r="C362" s="59" t="s">
        <v>32</v>
      </c>
      <c r="D362" s="59" t="s">
        <v>42</v>
      </c>
      <c r="E362" s="59" t="s">
        <v>34</v>
      </c>
      <c r="F362" s="69">
        <v>850.78058833527007</v>
      </c>
    </row>
    <row r="363" spans="2:6" x14ac:dyDescent="0.2">
      <c r="B363" s="58" t="s">
        <v>46</v>
      </c>
      <c r="C363" s="59" t="s">
        <v>32</v>
      </c>
      <c r="D363" s="59" t="s">
        <v>42</v>
      </c>
      <c r="E363" s="59" t="s">
        <v>38</v>
      </c>
      <c r="F363" s="69">
        <v>1210.4015141135451</v>
      </c>
    </row>
    <row r="364" spans="2:6" x14ac:dyDescent="0.2">
      <c r="B364" s="58" t="s">
        <v>46</v>
      </c>
      <c r="C364" s="59" t="s">
        <v>32</v>
      </c>
      <c r="D364" s="59" t="s">
        <v>42</v>
      </c>
      <c r="E364" s="59" t="s">
        <v>40</v>
      </c>
      <c r="F364" s="69">
        <v>1539.0532535855791</v>
      </c>
    </row>
    <row r="365" spans="2:6" x14ac:dyDescent="0.2">
      <c r="B365" s="58" t="s">
        <v>46</v>
      </c>
      <c r="C365" s="59" t="s">
        <v>32</v>
      </c>
      <c r="D365" s="59" t="s">
        <v>42</v>
      </c>
      <c r="E365" s="59" t="s">
        <v>43</v>
      </c>
      <c r="F365" s="69">
        <v>1760.1812461941172</v>
      </c>
    </row>
    <row r="366" spans="2:6" x14ac:dyDescent="0.2">
      <c r="B366" s="58" t="s">
        <v>46</v>
      </c>
      <c r="C366" s="59" t="s">
        <v>32</v>
      </c>
      <c r="D366" s="59" t="s">
        <v>42</v>
      </c>
      <c r="E366" s="59" t="s">
        <v>45</v>
      </c>
      <c r="F366" s="69">
        <v>2059.74050709735</v>
      </c>
    </row>
    <row r="367" spans="2:6" x14ac:dyDescent="0.2">
      <c r="B367" s="58" t="s">
        <v>46</v>
      </c>
      <c r="C367" s="59" t="s">
        <v>32</v>
      </c>
      <c r="D367" s="59" t="s">
        <v>42</v>
      </c>
      <c r="E367" s="59" t="s">
        <v>47</v>
      </c>
      <c r="F367" s="69">
        <v>2279.64479651484</v>
      </c>
    </row>
    <row r="368" spans="2:6" x14ac:dyDescent="0.2">
      <c r="B368" s="58" t="s">
        <v>46</v>
      </c>
      <c r="C368" s="59" t="s">
        <v>32</v>
      </c>
      <c r="D368" s="59" t="s">
        <v>42</v>
      </c>
      <c r="E368" s="59" t="s">
        <v>48</v>
      </c>
      <c r="F368" s="69">
        <v>2367.6622761767503</v>
      </c>
    </row>
    <row r="369" spans="2:6" x14ac:dyDescent="0.2">
      <c r="B369" s="58" t="s">
        <v>46</v>
      </c>
      <c r="C369" s="59" t="s">
        <v>37</v>
      </c>
      <c r="D369" s="59">
        <v>1</v>
      </c>
      <c r="E369" s="59" t="s">
        <v>34</v>
      </c>
      <c r="F369" s="69">
        <v>640.753770581509</v>
      </c>
    </row>
    <row r="370" spans="2:6" x14ac:dyDescent="0.2">
      <c r="B370" s="58" t="s">
        <v>46</v>
      </c>
      <c r="C370" s="59" t="s">
        <v>37</v>
      </c>
      <c r="D370" s="59">
        <v>1</v>
      </c>
      <c r="E370" s="59" t="s">
        <v>38</v>
      </c>
      <c r="F370" s="69">
        <v>1000.374696359784</v>
      </c>
    </row>
    <row r="371" spans="2:6" x14ac:dyDescent="0.2">
      <c r="B371" s="58" t="s">
        <v>46</v>
      </c>
      <c r="C371" s="59" t="s">
        <v>37</v>
      </c>
      <c r="D371" s="59">
        <v>1</v>
      </c>
      <c r="E371" s="59" t="s">
        <v>40</v>
      </c>
      <c r="F371" s="69">
        <v>1329.0264358318182</v>
      </c>
    </row>
    <row r="372" spans="2:6" x14ac:dyDescent="0.2">
      <c r="B372" s="58" t="s">
        <v>46</v>
      </c>
      <c r="C372" s="59" t="s">
        <v>37</v>
      </c>
      <c r="D372" s="59">
        <v>1</v>
      </c>
      <c r="E372" s="59" t="s">
        <v>43</v>
      </c>
      <c r="F372" s="69">
        <v>1550.154428440356</v>
      </c>
    </row>
    <row r="373" spans="2:6" x14ac:dyDescent="0.2">
      <c r="B373" s="58" t="s">
        <v>46</v>
      </c>
      <c r="C373" s="59" t="s">
        <v>37</v>
      </c>
      <c r="D373" s="59">
        <v>1</v>
      </c>
      <c r="E373" s="59" t="s">
        <v>45</v>
      </c>
      <c r="F373" s="69">
        <v>1849.7136893435891</v>
      </c>
    </row>
    <row r="374" spans="2:6" x14ac:dyDescent="0.2">
      <c r="B374" s="58" t="s">
        <v>46</v>
      </c>
      <c r="C374" s="59" t="s">
        <v>37</v>
      </c>
      <c r="D374" s="59">
        <v>1</v>
      </c>
      <c r="E374" s="59" t="s">
        <v>47</v>
      </c>
      <c r="F374" s="69">
        <v>2069.617978761079</v>
      </c>
    </row>
    <row r="375" spans="2:6" x14ac:dyDescent="0.2">
      <c r="B375" s="58" t="s">
        <v>46</v>
      </c>
      <c r="C375" s="59" t="s">
        <v>37</v>
      </c>
      <c r="D375" s="59">
        <v>1</v>
      </c>
      <c r="E375" s="59" t="s">
        <v>48</v>
      </c>
      <c r="F375" s="69">
        <v>2157.6354584229889</v>
      </c>
    </row>
    <row r="376" spans="2:6" x14ac:dyDescent="0.2">
      <c r="B376" s="58" t="s">
        <v>46</v>
      </c>
      <c r="C376" s="59" t="s">
        <v>37</v>
      </c>
      <c r="D376" s="59">
        <v>2</v>
      </c>
      <c r="E376" s="59" t="s">
        <v>34</v>
      </c>
      <c r="F376" s="69">
        <v>783.45459817103006</v>
      </c>
    </row>
    <row r="377" spans="2:6" x14ac:dyDescent="0.2">
      <c r="B377" s="58" t="s">
        <v>46</v>
      </c>
      <c r="C377" s="59" t="s">
        <v>37</v>
      </c>
      <c r="D377" s="59">
        <v>2</v>
      </c>
      <c r="E377" s="59" t="s">
        <v>38</v>
      </c>
      <c r="F377" s="69">
        <v>1143.0755239493051</v>
      </c>
    </row>
    <row r="378" spans="2:6" x14ac:dyDescent="0.2">
      <c r="B378" s="58" t="s">
        <v>46</v>
      </c>
      <c r="C378" s="59" t="s">
        <v>37</v>
      </c>
      <c r="D378" s="59">
        <v>2</v>
      </c>
      <c r="E378" s="59" t="s">
        <v>40</v>
      </c>
      <c r="F378" s="69">
        <v>1471.7272634213391</v>
      </c>
    </row>
    <row r="379" spans="2:6" x14ac:dyDescent="0.2">
      <c r="B379" s="58" t="s">
        <v>46</v>
      </c>
      <c r="C379" s="59" t="s">
        <v>37</v>
      </c>
      <c r="D379" s="59">
        <v>2</v>
      </c>
      <c r="E379" s="59" t="s">
        <v>43</v>
      </c>
      <c r="F379" s="69">
        <v>1692.8552560298772</v>
      </c>
    </row>
    <row r="380" spans="2:6" x14ac:dyDescent="0.2">
      <c r="B380" s="58" t="s">
        <v>46</v>
      </c>
      <c r="C380" s="59" t="s">
        <v>37</v>
      </c>
      <c r="D380" s="59">
        <v>2</v>
      </c>
      <c r="E380" s="59" t="s">
        <v>45</v>
      </c>
      <c r="F380" s="69">
        <v>1992.41451693311</v>
      </c>
    </row>
    <row r="381" spans="2:6" x14ac:dyDescent="0.2">
      <c r="B381" s="58" t="s">
        <v>46</v>
      </c>
      <c r="C381" s="59" t="s">
        <v>37</v>
      </c>
      <c r="D381" s="59">
        <v>2</v>
      </c>
      <c r="E381" s="59" t="s">
        <v>47</v>
      </c>
      <c r="F381" s="69">
        <v>2212.3188063506</v>
      </c>
    </row>
    <row r="382" spans="2:6" x14ac:dyDescent="0.2">
      <c r="B382" s="58" t="s">
        <v>46</v>
      </c>
      <c r="C382" s="59" t="s">
        <v>37</v>
      </c>
      <c r="D382" s="59">
        <v>2</v>
      </c>
      <c r="E382" s="59" t="s">
        <v>48</v>
      </c>
      <c r="F382" s="69">
        <v>2300.3362860125098</v>
      </c>
    </row>
    <row r="383" spans="2:6" x14ac:dyDescent="0.2">
      <c r="B383" s="58" t="s">
        <v>46</v>
      </c>
      <c r="C383" s="59" t="s">
        <v>37</v>
      </c>
      <c r="D383" s="59">
        <v>3</v>
      </c>
      <c r="E383" s="59" t="s">
        <v>34</v>
      </c>
      <c r="F383" s="69">
        <v>938.84439547987404</v>
      </c>
    </row>
    <row r="384" spans="2:6" x14ac:dyDescent="0.2">
      <c r="B384" s="58" t="s">
        <v>46</v>
      </c>
      <c r="C384" s="59" t="s">
        <v>37</v>
      </c>
      <c r="D384" s="59">
        <v>3</v>
      </c>
      <c r="E384" s="59" t="s">
        <v>38</v>
      </c>
      <c r="F384" s="69">
        <v>1298.4653212581491</v>
      </c>
    </row>
    <row r="385" spans="2:6" x14ac:dyDescent="0.2">
      <c r="B385" s="58" t="s">
        <v>46</v>
      </c>
      <c r="C385" s="59" t="s">
        <v>37</v>
      </c>
      <c r="D385" s="59">
        <v>3</v>
      </c>
      <c r="E385" s="59" t="s">
        <v>40</v>
      </c>
      <c r="F385" s="69">
        <v>1627.1170607301831</v>
      </c>
    </row>
    <row r="386" spans="2:6" x14ac:dyDescent="0.2">
      <c r="B386" s="58" t="s">
        <v>46</v>
      </c>
      <c r="C386" s="59" t="s">
        <v>37</v>
      </c>
      <c r="D386" s="59">
        <v>3</v>
      </c>
      <c r="E386" s="59" t="s">
        <v>43</v>
      </c>
      <c r="F386" s="69">
        <v>1848.2450533387209</v>
      </c>
    </row>
    <row r="387" spans="2:6" x14ac:dyDescent="0.2">
      <c r="B387" s="58" t="s">
        <v>46</v>
      </c>
      <c r="C387" s="59" t="s">
        <v>37</v>
      </c>
      <c r="D387" s="59">
        <v>3</v>
      </c>
      <c r="E387" s="59" t="s">
        <v>45</v>
      </c>
      <c r="F387" s="69">
        <v>2147.8043142419538</v>
      </c>
    </row>
    <row r="388" spans="2:6" x14ac:dyDescent="0.2">
      <c r="B388" s="58" t="s">
        <v>46</v>
      </c>
      <c r="C388" s="59" t="s">
        <v>37</v>
      </c>
      <c r="D388" s="59">
        <v>3</v>
      </c>
      <c r="E388" s="59" t="s">
        <v>47</v>
      </c>
      <c r="F388" s="69">
        <v>2367.7086036594437</v>
      </c>
    </row>
    <row r="389" spans="2:6" x14ac:dyDescent="0.2">
      <c r="B389" s="58" t="s">
        <v>46</v>
      </c>
      <c r="C389" s="59" t="s">
        <v>37</v>
      </c>
      <c r="D389" s="59">
        <v>3</v>
      </c>
      <c r="E389" s="59" t="s">
        <v>48</v>
      </c>
      <c r="F389" s="69">
        <v>2455.7260833213541</v>
      </c>
    </row>
    <row r="390" spans="2:6" x14ac:dyDescent="0.2">
      <c r="B390" s="58" t="s">
        <v>46</v>
      </c>
      <c r="C390" s="59" t="s">
        <v>37</v>
      </c>
      <c r="D390" s="59">
        <v>4</v>
      </c>
      <c r="E390" s="59" t="s">
        <v>34</v>
      </c>
      <c r="F390" s="69">
        <v>1125.3353883157019</v>
      </c>
    </row>
    <row r="391" spans="2:6" x14ac:dyDescent="0.2">
      <c r="B391" s="58" t="s">
        <v>46</v>
      </c>
      <c r="C391" s="59" t="s">
        <v>37</v>
      </c>
      <c r="D391" s="59">
        <v>4</v>
      </c>
      <c r="E391" s="59" t="s">
        <v>38</v>
      </c>
      <c r="F391" s="69">
        <v>1484.956314093977</v>
      </c>
    </row>
    <row r="392" spans="2:6" x14ac:dyDescent="0.2">
      <c r="B392" s="58" t="s">
        <v>46</v>
      </c>
      <c r="C392" s="59" t="s">
        <v>37</v>
      </c>
      <c r="D392" s="59">
        <v>4</v>
      </c>
      <c r="E392" s="59" t="s">
        <v>40</v>
      </c>
      <c r="F392" s="69">
        <v>1813.608053566011</v>
      </c>
    </row>
    <row r="393" spans="2:6" x14ac:dyDescent="0.2">
      <c r="B393" s="58" t="s">
        <v>46</v>
      </c>
      <c r="C393" s="59" t="s">
        <v>37</v>
      </c>
      <c r="D393" s="59">
        <v>4</v>
      </c>
      <c r="E393" s="59" t="s">
        <v>43</v>
      </c>
      <c r="F393" s="69">
        <v>2034.7360461745488</v>
      </c>
    </row>
    <row r="394" spans="2:6" x14ac:dyDescent="0.2">
      <c r="B394" s="58" t="s">
        <v>46</v>
      </c>
      <c r="C394" s="59" t="s">
        <v>37</v>
      </c>
      <c r="D394" s="59">
        <v>4</v>
      </c>
      <c r="E394" s="59" t="s">
        <v>45</v>
      </c>
      <c r="F394" s="69">
        <v>2334.2953070777821</v>
      </c>
    </row>
    <row r="395" spans="2:6" x14ac:dyDescent="0.2">
      <c r="B395" s="58" t="s">
        <v>46</v>
      </c>
      <c r="C395" s="59" t="s">
        <v>37</v>
      </c>
      <c r="D395" s="59">
        <v>4</v>
      </c>
      <c r="E395" s="59" t="s">
        <v>47</v>
      </c>
      <c r="F395" s="69">
        <v>2554.1995964952721</v>
      </c>
    </row>
    <row r="396" spans="2:6" x14ac:dyDescent="0.2">
      <c r="B396" s="58" t="s">
        <v>46</v>
      </c>
      <c r="C396" s="59" t="s">
        <v>37</v>
      </c>
      <c r="D396" s="59">
        <v>4</v>
      </c>
      <c r="E396" s="59" t="s">
        <v>48</v>
      </c>
      <c r="F396" s="69">
        <v>2642.217076157182</v>
      </c>
    </row>
    <row r="397" spans="2:6" x14ac:dyDescent="0.2">
      <c r="B397" s="58" t="s">
        <v>46</v>
      </c>
      <c r="C397" s="59" t="s">
        <v>37</v>
      </c>
      <c r="D397" s="59" t="s">
        <v>49</v>
      </c>
      <c r="E397" s="59" t="s">
        <v>34</v>
      </c>
      <c r="F397" s="69">
        <v>1283.121501098057</v>
      </c>
    </row>
    <row r="398" spans="2:6" x14ac:dyDescent="0.2">
      <c r="B398" s="58" t="s">
        <v>46</v>
      </c>
      <c r="C398" s="59" t="s">
        <v>37</v>
      </c>
      <c r="D398" s="59" t="s">
        <v>49</v>
      </c>
      <c r="E398" s="59" t="s">
        <v>38</v>
      </c>
      <c r="F398" s="69">
        <v>1642.742426876332</v>
      </c>
    </row>
    <row r="399" spans="2:6" x14ac:dyDescent="0.2">
      <c r="B399" s="58" t="s">
        <v>46</v>
      </c>
      <c r="C399" s="59" t="s">
        <v>37</v>
      </c>
      <c r="D399" s="59" t="s">
        <v>49</v>
      </c>
      <c r="E399" s="59" t="s">
        <v>40</v>
      </c>
      <c r="F399" s="69">
        <v>1971.3941663483658</v>
      </c>
    </row>
    <row r="400" spans="2:6" x14ac:dyDescent="0.2">
      <c r="B400" s="58" t="s">
        <v>46</v>
      </c>
      <c r="C400" s="59" t="s">
        <v>37</v>
      </c>
      <c r="D400" s="59" t="s">
        <v>49</v>
      </c>
      <c r="E400" s="59" t="s">
        <v>43</v>
      </c>
      <c r="F400" s="69">
        <v>2192.5221589569041</v>
      </c>
    </row>
    <row r="401" spans="2:6" x14ac:dyDescent="0.2">
      <c r="B401" s="58" t="s">
        <v>46</v>
      </c>
      <c r="C401" s="59" t="s">
        <v>37</v>
      </c>
      <c r="D401" s="59" t="s">
        <v>49</v>
      </c>
      <c r="E401" s="59" t="s">
        <v>45</v>
      </c>
      <c r="F401" s="69">
        <v>2492.081419860137</v>
      </c>
    </row>
    <row r="402" spans="2:6" x14ac:dyDescent="0.2">
      <c r="B402" s="58" t="s">
        <v>46</v>
      </c>
      <c r="C402" s="59" t="s">
        <v>37</v>
      </c>
      <c r="D402" s="59" t="s">
        <v>49</v>
      </c>
      <c r="E402" s="59" t="s">
        <v>47</v>
      </c>
      <c r="F402" s="69">
        <v>2711.9857092776269</v>
      </c>
    </row>
    <row r="403" spans="2:6" ht="13.5" thickBot="1" x14ac:dyDescent="0.25">
      <c r="B403" s="70" t="s">
        <v>46</v>
      </c>
      <c r="C403" s="62" t="s">
        <v>37</v>
      </c>
      <c r="D403" s="62" t="s">
        <v>49</v>
      </c>
      <c r="E403" s="62" t="s">
        <v>48</v>
      </c>
      <c r="F403" s="71">
        <v>2800.0031889395373</v>
      </c>
    </row>
    <row r="404" spans="2:6" ht="13.5" thickTop="1" x14ac:dyDescent="0.2"/>
  </sheetData>
  <sheetProtection algorithmName="SHA-512" hashValue="EDTrMHxyDxdjjLV57lrKVvQ75qYY7GLKB7iBgq/bTAFPQtwf45Q+YUWxPmsROkyJev+BhI56k5PoGrevWCdCVg==" saltValue="UZSULSHYga4JtpLXP19J3A==" spinCount="100000" sheet="1" objects="1" scenarios="1"/>
  <mergeCells count="17">
    <mergeCell ref="B10:F10"/>
    <mergeCell ref="B12:F12"/>
    <mergeCell ref="B24:F24"/>
    <mergeCell ref="B7:D7"/>
    <mergeCell ref="E7:F7"/>
    <mergeCell ref="B8:D8"/>
    <mergeCell ref="E8:F8"/>
    <mergeCell ref="B9:D9"/>
    <mergeCell ref="E9:F9"/>
    <mergeCell ref="B6:D6"/>
    <mergeCell ref="E6:F6"/>
    <mergeCell ref="I1:K1"/>
    <mergeCell ref="E1:F1"/>
    <mergeCell ref="B2:F2"/>
    <mergeCell ref="E3:F3"/>
    <mergeCell ref="E4:F4"/>
    <mergeCell ref="B5:F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5F9984BF10BA4FA4B818824BB66FC9" ma:contentTypeVersion="1" ma:contentTypeDescription="Create a new document." ma:contentTypeScope="" ma:versionID="414980545b5b067838211d14c71119f5">
  <xsd:schema xmlns:xsd="http://www.w3.org/2001/XMLSchema" xmlns:xs="http://www.w3.org/2001/XMLSchema" xmlns:p="http://schemas.microsoft.com/office/2006/metadata/properties" xmlns:ns1="http://schemas.microsoft.com/sharepoint/v3" xmlns:ns2="e58065f2-d9a0-4d32-b72e-1e9b2bacb28a" targetNamespace="http://schemas.microsoft.com/office/2006/metadata/properties" ma:root="true" ma:fieldsID="dc338d7e483c1c309d771729cd4b29cb" ns1:_="" ns2:_="">
    <xsd:import namespace="http://schemas.microsoft.com/sharepoint/v3"/>
    <xsd:import namespace="e58065f2-d9a0-4d32-b72e-1e9b2bacb28a"/>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8065f2-d9a0-4d32-b72e-1e9b2bacb28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e58065f2-d9a0-4d32-b72e-1e9b2bacb28a">DPXTHQRRECY3-152-3045</_dlc_DocId>
    <_dlc_DocIdUrl xmlns="e58065f2-d9a0-4d32-b72e-1e9b2bacb28a">
      <Url>https://spaces.financewales.co.uk/sites/investments/qa/_layouts/15/DocIdRedir.aspx?ID=DPXTHQRRECY3-152-3045</Url>
      <Description>DPXTHQRRECY3-152-3045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D916DF5-ED85-44AB-A76B-464530FF9B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58065f2-d9a0-4d32-b72e-1e9b2bacb2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BB7A63-8A69-4636-87F2-47A9507E7387}">
  <ds:schemaRefs>
    <ds:schemaRef ds:uri="http://purl.org/dc/terms/"/>
    <ds:schemaRef ds:uri="e58065f2-d9a0-4d32-b72e-1e9b2bacb28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1854104-B074-4E86-81D1-C2058DC7DAA4}">
  <ds:schemaRefs>
    <ds:schemaRef ds:uri="http://schemas.microsoft.com/sharepoint/v3/contenttype/forms"/>
  </ds:schemaRefs>
</ds:datastoreItem>
</file>

<file path=customXml/itemProps4.xml><?xml version="1.0" encoding="utf-8"?>
<ds:datastoreItem xmlns:ds="http://schemas.openxmlformats.org/officeDocument/2006/customXml" ds:itemID="{1FCD8510-6AFA-4C60-9DE3-4990052FA53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Affordability Calculator</vt:lpstr>
      <vt:lpstr>Help &amp; Guidance</vt:lpstr>
      <vt:lpstr>LENDERS</vt:lpstr>
      <vt:lpstr>Flat</vt:lpstr>
      <vt:lpstr>House</vt:lpstr>
      <vt:lpstr>'Affordability Calculator'!Print_Area</vt:lpstr>
      <vt:lpstr>Propertytype</vt:lpstr>
    </vt:vector>
  </TitlesOfParts>
  <Company>BEST ADVICE FINANCIAL PLANNING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HTBW Affordability Calculator 2016-2017</dc:title>
  <dc:creator>Helen Towner</dc:creator>
  <cp:lastModifiedBy>Howard Airey</cp:lastModifiedBy>
  <cp:lastPrinted>2017-07-27T13:42:47Z</cp:lastPrinted>
  <dcterms:created xsi:type="dcterms:W3CDTF">2008-04-04T09:45:40Z</dcterms:created>
  <dcterms:modified xsi:type="dcterms:W3CDTF">2021-03-24T14:56:23Z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1e03c071-7cd0-441b-9dd9-7de3b6071d2c</vt:lpwstr>
  </property>
  <property fmtid="{D5CDD505-2E9C-101B-9397-08002B2CF9AE}" pid="3" name="HCAGPMS">
    <vt:lpwstr>NOT PROTECTIVELY MARKED</vt:lpwstr>
  </property>
  <property fmtid="{D5CDD505-2E9C-101B-9397-08002B2CF9AE}" pid="4" name="ContentTypeId">
    <vt:lpwstr>0x010100AC5F9984BF10BA4FA4B818824BB66FC9</vt:lpwstr>
  </property>
  <property fmtid="{D5CDD505-2E9C-101B-9397-08002B2CF9AE}" pid="5" name="Order">
    <vt:r8>630200</vt:r8>
  </property>
  <property fmtid="{D5CDD505-2E9C-101B-9397-08002B2CF9AE}" pid="6" name="_dlc_DocIdItemGuid">
    <vt:lpwstr>0b1d195c-dcb6-4936-b6a8-a116713a6251</vt:lpwstr>
  </property>
</Properties>
</file>